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bookViews>
    <workbookView xWindow="1950" yWindow="750" windowWidth="26670" windowHeight="17640" activeTab="1"/>
  </bookViews>
  <sheets>
    <sheet name="инструкция" sheetId="10" r:id="rId1"/>
    <sheet name="Входящие параметры" sheetId="1" r:id="rId2"/>
    <sheet name="Скидки за обьем (трафик,номера)" sheetId="9" r:id="rId3"/>
    <sheet name="Базовый" sheetId="8" r:id="rId4"/>
    <sheet name="Business Boost Supreme" sheetId="7" r:id="rId5"/>
    <sheet name="Только номер 8800" sheetId="2" r:id="rId6"/>
    <sheet name="Только городской номер" sheetId="3" r:id="rId7"/>
    <sheet name="Старт бизнеса" sheetId="4" r:id="rId8"/>
    <sheet name="Офис продаж" sheetId="5" r:id="rId9"/>
    <sheet name="Премиум" sheetId="6" r:id="rId10"/>
  </sheets>
  <definedNames>
    <definedName name="_xlnm._FilterDatabase" localSheetId="1" hidden="1">'Входящие параметры'!$B$2:$H$25</definedName>
    <definedName name="ввод_8800_номера">'Входящие параметры'!$C$6</definedName>
    <definedName name="ввод_8800_номера_Бронза">'Входящие параметры'!$C$17</definedName>
    <definedName name="ввод_8800_номера_Золото">'Входящие параметры'!$C$19</definedName>
    <definedName name="ввод_8800_номера_Платина">'Входящие параметры'!$C$20</definedName>
    <definedName name="ввод_8800_номера_Серебро">'Входящие параметры'!$C$18</definedName>
    <definedName name="ввод_DEF_номера">'Входящие параметры'!$C$7</definedName>
    <definedName name="ввод_DEF_номера_Бронза">'Входящие параметры'!$C$21</definedName>
    <definedName name="ввод_DEF_номера_Золото">'Входящие параметры'!$C$23</definedName>
    <definedName name="ввод_DEF_номера_Платина">'Входящие параметры'!$C$24</definedName>
    <definedName name="ввод_DEF_номера_Серебро">'Входящие параметры'!$C$22</definedName>
    <definedName name="ввод_АВС_номера">'Входящие параметры'!$C$5</definedName>
    <definedName name="ввод_АВС_номера_Бронза">'Входящие параметры'!$C$13</definedName>
    <definedName name="ввод_АВС_номера_Золото">'Входящие параметры'!$C$15</definedName>
    <definedName name="ввод_АВС_номера_Платина">'Входящие параметры'!$C$16</definedName>
    <definedName name="ввод_АВС_номера_Серебро">'Входящие параметры'!$C$14</definedName>
    <definedName name="ввод_вход_трафик">'Входящие параметры'!$C$9</definedName>
    <definedName name="ввод_исход_трафик">'Входящие параметры'!$C$8</definedName>
    <definedName name="ввод_раб_места">'Входящие параметры'!$C$4</definedName>
    <definedName name="запись_разговоров">'Входящие параметры'!$H$3</definedName>
    <definedName name="интеграция">'Входящие параметры'!$H$4</definedName>
    <definedName name="номера">'Входящие параметры'!$AE$4:$AE$62</definedName>
    <definedName name="продление_срока_ЗР">'Входящие параметры'!$H$23</definedName>
    <definedName name="рабочие_места">'Входящие параметры'!$AD$4:$AD$60</definedName>
    <definedName name="сим_fmc">'Входящие параметры'!$H$13</definedName>
    <definedName name="тарификация_исход">'Входящие параметры'!$D$8</definedName>
    <definedName name="трафик_вход">'Входящие параметры'!$AG$4:$AG$10</definedName>
    <definedName name="трафик_исход">'Входящие параметры'!$AF$4:$AF$10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iCt4hBlmtp+LmuyzlB8fCxWCRn5Q=="/>
    </ext>
  </extLst>
</workbook>
</file>

<file path=xl/calcChain.xml><?xml version="1.0" encoding="utf-8"?>
<calcChain xmlns="http://schemas.openxmlformats.org/spreadsheetml/2006/main">
  <c r="C38" i="8" l="1"/>
  <c r="C40" i="7"/>
  <c r="C38" i="2"/>
  <c r="C38" i="3"/>
  <c r="C38" i="4"/>
  <c r="C38" i="5"/>
  <c r="C38" i="6"/>
  <c r="C37" i="6"/>
  <c r="C35" i="6"/>
  <c r="C37" i="5"/>
  <c r="C35" i="5"/>
  <c r="C37" i="4"/>
  <c r="C35" i="4"/>
  <c r="C37" i="3"/>
  <c r="C35" i="3"/>
  <c r="C37" i="2"/>
  <c r="C35" i="2"/>
  <c r="C39" i="7"/>
  <c r="C37" i="7"/>
  <c r="C37" i="8"/>
  <c r="C35" i="8"/>
  <c r="D33" i="1"/>
  <c r="C33" i="1"/>
  <c r="C12" i="6" l="1"/>
  <c r="C12" i="5"/>
  <c r="C12" i="4"/>
  <c r="C12" i="3" l="1"/>
  <c r="C12" i="2"/>
  <c r="C13" i="7"/>
  <c r="C12" i="8"/>
  <c r="H13" i="1"/>
  <c r="B23" i="8" l="1"/>
  <c r="G4" i="7" l="1"/>
  <c r="G3" i="7"/>
  <c r="C4" i="7"/>
  <c r="C18" i="6" l="1"/>
  <c r="C17" i="6"/>
  <c r="G28" i="6"/>
  <c r="G27" i="6"/>
  <c r="G26" i="6"/>
  <c r="G25" i="6"/>
  <c r="G24" i="6"/>
  <c r="G23" i="6"/>
  <c r="G22" i="6"/>
  <c r="G21" i="6"/>
  <c r="G20" i="6"/>
  <c r="G19" i="6"/>
  <c r="G18" i="6"/>
  <c r="G17" i="6"/>
  <c r="C13" i="6" s="1"/>
  <c r="G14" i="6"/>
  <c r="G13" i="6"/>
  <c r="G12" i="6"/>
  <c r="G11" i="6"/>
  <c r="G10" i="6"/>
  <c r="G9" i="6"/>
  <c r="G8" i="6"/>
  <c r="G7" i="6"/>
  <c r="G6" i="6"/>
  <c r="G5" i="6"/>
  <c r="G4" i="6"/>
  <c r="G3" i="6"/>
  <c r="C18" i="5"/>
  <c r="C17" i="5"/>
  <c r="C4" i="5"/>
  <c r="G28" i="5"/>
  <c r="G27" i="5"/>
  <c r="G26" i="5"/>
  <c r="G25" i="5"/>
  <c r="G24" i="5"/>
  <c r="G23" i="5"/>
  <c r="G22" i="5"/>
  <c r="G21" i="5"/>
  <c r="G20" i="5"/>
  <c r="G19" i="5"/>
  <c r="G18" i="5"/>
  <c r="G17" i="5"/>
  <c r="G14" i="5"/>
  <c r="G13" i="5"/>
  <c r="G12" i="5"/>
  <c r="G11" i="5"/>
  <c r="G10" i="5"/>
  <c r="G9" i="5"/>
  <c r="G8" i="5"/>
  <c r="G7" i="5"/>
  <c r="G6" i="5"/>
  <c r="G5" i="5"/>
  <c r="G4" i="5"/>
  <c r="G3" i="5"/>
  <c r="C18" i="4"/>
  <c r="C17" i="4"/>
  <c r="C4" i="4"/>
  <c r="G28" i="4"/>
  <c r="G27" i="4"/>
  <c r="G26" i="4"/>
  <c r="G25" i="4"/>
  <c r="G24" i="4"/>
  <c r="G23" i="4"/>
  <c r="G22" i="4"/>
  <c r="G21" i="4"/>
  <c r="G20" i="4"/>
  <c r="G19" i="4"/>
  <c r="G18" i="4"/>
  <c r="G17" i="4"/>
  <c r="G14" i="4"/>
  <c r="G13" i="4"/>
  <c r="G12" i="4"/>
  <c r="G11" i="4"/>
  <c r="G10" i="4"/>
  <c r="G9" i="4"/>
  <c r="G8" i="4"/>
  <c r="G7" i="4"/>
  <c r="G6" i="4"/>
  <c r="G5" i="4"/>
  <c r="G4" i="4"/>
  <c r="G3" i="4"/>
  <c r="C18" i="3"/>
  <c r="C17" i="3"/>
  <c r="G28" i="3"/>
  <c r="G27" i="3"/>
  <c r="G26" i="3"/>
  <c r="G25" i="3"/>
  <c r="G24" i="3"/>
  <c r="G23" i="3"/>
  <c r="G22" i="3"/>
  <c r="G21" i="3"/>
  <c r="G20" i="3"/>
  <c r="G19" i="3"/>
  <c r="G18" i="3"/>
  <c r="G17" i="3"/>
  <c r="G14" i="3"/>
  <c r="G13" i="3"/>
  <c r="G12" i="3"/>
  <c r="G11" i="3"/>
  <c r="G10" i="3"/>
  <c r="G9" i="3"/>
  <c r="G8" i="3"/>
  <c r="G7" i="3"/>
  <c r="G6" i="3"/>
  <c r="G5" i="3"/>
  <c r="G4" i="3"/>
  <c r="G3" i="3"/>
  <c r="C18" i="2"/>
  <c r="C13" i="4" l="1"/>
  <c r="C13" i="5"/>
  <c r="C14" i="6"/>
  <c r="C5" i="4"/>
  <c r="C6" i="6"/>
  <c r="C15" i="5"/>
  <c r="C7" i="6"/>
  <c r="C15" i="6"/>
  <c r="C5" i="5"/>
  <c r="C15" i="3"/>
  <c r="C15" i="4"/>
  <c r="C6" i="5"/>
  <c r="C14" i="3"/>
  <c r="C6" i="3"/>
  <c r="C7" i="5"/>
  <c r="C7" i="3"/>
  <c r="C14" i="5"/>
  <c r="C5" i="6"/>
  <c r="C5" i="3"/>
  <c r="C13" i="3"/>
  <c r="C14" i="4"/>
  <c r="C6" i="4"/>
  <c r="C7" i="4"/>
  <c r="C17" i="2" l="1"/>
  <c r="G28" i="2"/>
  <c r="G27" i="2"/>
  <c r="G26" i="2"/>
  <c r="G25" i="2"/>
  <c r="G24" i="2"/>
  <c r="G23" i="2"/>
  <c r="G22" i="2"/>
  <c r="G21" i="2"/>
  <c r="G20" i="2"/>
  <c r="G19" i="2"/>
  <c r="G18" i="2"/>
  <c r="G17" i="2"/>
  <c r="G14" i="2"/>
  <c r="G13" i="2"/>
  <c r="G12" i="2"/>
  <c r="G11" i="2"/>
  <c r="G10" i="2"/>
  <c r="G9" i="2"/>
  <c r="G8" i="2"/>
  <c r="G7" i="2"/>
  <c r="G6" i="2"/>
  <c r="G5" i="2"/>
  <c r="G4" i="2"/>
  <c r="G3" i="2"/>
  <c r="C17" i="7"/>
  <c r="L28" i="8"/>
  <c r="L27" i="8"/>
  <c r="L26" i="8"/>
  <c r="L25" i="8"/>
  <c r="L24" i="8"/>
  <c r="L23" i="8"/>
  <c r="L22" i="8"/>
  <c r="L21" i="8"/>
  <c r="L20" i="8"/>
  <c r="L19" i="8"/>
  <c r="C18" i="7"/>
  <c r="G28" i="7"/>
  <c r="G27" i="7"/>
  <c r="G26" i="7"/>
  <c r="G25" i="7"/>
  <c r="G24" i="7"/>
  <c r="G23" i="7"/>
  <c r="G22" i="7"/>
  <c r="G21" i="7"/>
  <c r="G20" i="7"/>
  <c r="G19" i="7"/>
  <c r="G18" i="7"/>
  <c r="G17" i="7"/>
  <c r="G14" i="7"/>
  <c r="G13" i="7"/>
  <c r="G12" i="7"/>
  <c r="G11" i="7"/>
  <c r="G10" i="7"/>
  <c r="G9" i="7"/>
  <c r="G8" i="7"/>
  <c r="G7" i="7"/>
  <c r="G6" i="7"/>
  <c r="G5" i="7"/>
  <c r="C36" i="8"/>
  <c r="C34" i="8"/>
  <c r="C31" i="8"/>
  <c r="C32" i="8"/>
  <c r="C33" i="8"/>
  <c r="C30" i="8"/>
  <c r="C29" i="8"/>
  <c r="C28" i="8"/>
  <c r="C27" i="8"/>
  <c r="C26" i="8"/>
  <c r="C25" i="8"/>
  <c r="C24" i="8"/>
  <c r="C21" i="8"/>
  <c r="C18" i="8"/>
  <c r="J12" i="8"/>
  <c r="C14" i="7" l="1"/>
  <c r="C15" i="7"/>
  <c r="C6" i="2"/>
  <c r="C7" i="7"/>
  <c r="C16" i="7"/>
  <c r="C7" i="2"/>
  <c r="C6" i="7"/>
  <c r="C14" i="2"/>
  <c r="C15" i="2"/>
  <c r="C5" i="7"/>
  <c r="C5" i="2"/>
  <c r="C13" i="2"/>
  <c r="L18" i="8"/>
  <c r="L17" i="8"/>
  <c r="G28" i="8"/>
  <c r="G27" i="8"/>
  <c r="G26" i="8"/>
  <c r="G25" i="8"/>
  <c r="G24" i="8"/>
  <c r="G23" i="8"/>
  <c r="G22" i="8"/>
  <c r="G21" i="8"/>
  <c r="C14" i="8" s="1"/>
  <c r="G20" i="8"/>
  <c r="G19" i="8"/>
  <c r="G18" i="8"/>
  <c r="G17" i="8"/>
  <c r="G14" i="8"/>
  <c r="G13" i="8"/>
  <c r="G12" i="8"/>
  <c r="G11" i="8"/>
  <c r="G10" i="8"/>
  <c r="G9" i="8"/>
  <c r="G8" i="8"/>
  <c r="G7" i="8"/>
  <c r="G6" i="8"/>
  <c r="G5" i="8"/>
  <c r="G4" i="8"/>
  <c r="G3" i="8"/>
  <c r="C13" i="8" l="1"/>
  <c r="C5" i="8"/>
  <c r="C17" i="8"/>
  <c r="D17" i="8" s="1"/>
  <c r="C6" i="8"/>
  <c r="C15" i="8"/>
  <c r="C7" i="8"/>
  <c r="C22" i="8"/>
  <c r="C40" i="8" l="1"/>
  <c r="C34" i="1" s="1"/>
  <c r="C23" i="8"/>
  <c r="C41" i="8" s="1"/>
  <c r="D34" i="1" s="1"/>
  <c r="C38" i="7" l="1"/>
  <c r="C36" i="7"/>
  <c r="C35" i="7"/>
  <c r="C34" i="7"/>
  <c r="C33" i="7"/>
  <c r="C32" i="7"/>
  <c r="C30" i="7"/>
  <c r="C29" i="7"/>
  <c r="C28" i="7"/>
  <c r="C27" i="7"/>
  <c r="C26" i="7"/>
  <c r="C25" i="7"/>
  <c r="C22" i="7"/>
  <c r="C42" i="7"/>
  <c r="C24" i="7" l="1"/>
  <c r="C43" i="7" l="1"/>
  <c r="C26" i="6"/>
  <c r="C25" i="6"/>
  <c r="C24" i="6"/>
  <c r="C29" i="6"/>
  <c r="C28" i="6"/>
  <c r="C27" i="6"/>
  <c r="C29" i="5"/>
  <c r="C28" i="5"/>
  <c r="C27" i="5"/>
  <c r="C26" i="5"/>
  <c r="C25" i="5"/>
  <c r="C24" i="5"/>
  <c r="C26" i="4"/>
  <c r="C25" i="4"/>
  <c r="C24" i="4"/>
  <c r="C29" i="4"/>
  <c r="C28" i="4"/>
  <c r="C27" i="4"/>
  <c r="C29" i="2"/>
  <c r="C29" i="3" s="1"/>
  <c r="C28" i="2"/>
  <c r="C28" i="3" s="1"/>
  <c r="C27" i="2"/>
  <c r="C27" i="3" s="1"/>
  <c r="C24" i="2"/>
  <c r="C24" i="3" s="1"/>
  <c r="C25" i="2"/>
  <c r="C25" i="3" s="1"/>
  <c r="C26" i="2"/>
  <c r="C26" i="3" s="1"/>
  <c r="C23" i="4" l="1"/>
  <c r="C23" i="5"/>
  <c r="C23" i="2"/>
  <c r="C23" i="3"/>
  <c r="C23" i="6"/>
  <c r="C36" i="2" l="1"/>
  <c r="C34" i="2"/>
  <c r="C33" i="2"/>
  <c r="C32" i="2"/>
  <c r="C31" i="2"/>
  <c r="C30" i="2"/>
  <c r="C36" i="3"/>
  <c r="C34" i="3"/>
  <c r="C33" i="3"/>
  <c r="C32" i="3"/>
  <c r="C31" i="3"/>
  <c r="C30" i="3"/>
  <c r="C36" i="4"/>
  <c r="C34" i="4"/>
  <c r="C33" i="4"/>
  <c r="C32" i="4"/>
  <c r="C31" i="4"/>
  <c r="C30" i="4"/>
  <c r="C36" i="5"/>
  <c r="C34" i="5"/>
  <c r="C33" i="5"/>
  <c r="C32" i="5"/>
  <c r="C31" i="5"/>
  <c r="C30" i="5"/>
  <c r="C36" i="6"/>
  <c r="C34" i="6"/>
  <c r="C33" i="6"/>
  <c r="C32" i="6"/>
  <c r="C31" i="6"/>
  <c r="C30" i="6"/>
  <c r="C22" i="6" l="1"/>
  <c r="C9" i="6"/>
  <c r="C4" i="6"/>
  <c r="C22" i="5"/>
  <c r="C9" i="5"/>
  <c r="C22" i="4"/>
  <c r="C21" i="4"/>
  <c r="C9" i="4"/>
  <c r="C8" i="4"/>
  <c r="C22" i="3"/>
  <c r="C21" i="3"/>
  <c r="C9" i="3"/>
  <c r="C8" i="3"/>
  <c r="C4" i="3"/>
  <c r="B23" i="2"/>
  <c r="C22" i="2"/>
  <c r="B22" i="2"/>
  <c r="C21" i="2"/>
  <c r="B21" i="2"/>
  <c r="C9" i="2"/>
  <c r="C8" i="2"/>
  <c r="C4" i="2"/>
  <c r="C41" i="2" l="1"/>
  <c r="D28" i="1" s="1"/>
  <c r="C41" i="4"/>
  <c r="D30" i="1" s="1"/>
  <c r="C41" i="5"/>
  <c r="D31" i="1" s="1"/>
  <c r="C41" i="3"/>
  <c r="D29" i="1" s="1"/>
  <c r="C41" i="6"/>
  <c r="D32" i="1" s="1"/>
  <c r="C40" i="6"/>
  <c r="C32" i="1" s="1"/>
  <c r="C40" i="5"/>
  <c r="C31" i="1" s="1"/>
  <c r="C40" i="4"/>
  <c r="C30" i="1" s="1"/>
  <c r="C40" i="3"/>
  <c r="C29" i="1" s="1"/>
  <c r="C40" i="2"/>
  <c r="C28" i="1" s="1"/>
  <c r="C37" i="1" l="1"/>
  <c r="D37" i="1"/>
  <c r="E31" i="1" l="1"/>
  <c r="B37" i="1"/>
  <c r="E34" i="1"/>
  <c r="E33" i="1"/>
  <c r="E32" i="1"/>
  <c r="E30" i="1"/>
  <c r="E28" i="1"/>
  <c r="E29" i="1"/>
</calcChain>
</file>

<file path=xl/sharedStrings.xml><?xml version="1.0" encoding="utf-8"?>
<sst xmlns="http://schemas.openxmlformats.org/spreadsheetml/2006/main" count="714" uniqueCount="204">
  <si>
    <t>Запись разговоров</t>
  </si>
  <si>
    <t>Интеграция с CRM</t>
  </si>
  <si>
    <t>FMC SIM-карты</t>
  </si>
  <si>
    <t>Разовые начисления</t>
  </si>
  <si>
    <t>Пакет</t>
  </si>
  <si>
    <t>Исходящие вызовы</t>
  </si>
  <si>
    <t>Рабочие места:</t>
  </si>
  <si>
    <t>Входящие на 8-800</t>
  </si>
  <si>
    <t>АВС номера:</t>
  </si>
  <si>
    <t>Рабочие места</t>
  </si>
  <si>
    <t>880 номера:</t>
  </si>
  <si>
    <t>Номер 8-800</t>
  </si>
  <si>
    <t>DEF номера:</t>
  </si>
  <si>
    <t>Номер АВС</t>
  </si>
  <si>
    <t>Номер DEF:</t>
  </si>
  <si>
    <t>Ежемесячные начисления</t>
  </si>
  <si>
    <t>АВС номера АП:</t>
  </si>
  <si>
    <t>Начисления за трафик исходящий</t>
  </si>
  <si>
    <t>Начисления за трафик входящий на 8-800</t>
  </si>
  <si>
    <t>Доп услуги:</t>
  </si>
  <si>
    <t>ИТОГО ИНСТАЛЛЫ:</t>
  </si>
  <si>
    <t>ИТОГО ежемесячные начисления</t>
  </si>
  <si>
    <t>Эффективные продажи, абонентская плата</t>
  </si>
  <si>
    <t>Эффективное обслуживание, абонентская плата</t>
  </si>
  <si>
    <t>Расширенная статистика, абонентская плата</t>
  </si>
  <si>
    <t>Внешний SIP ID, абонентская плата</t>
  </si>
  <si>
    <t>Речевая аналитика (пакет 500 минут), абонентская плата</t>
  </si>
  <si>
    <t>Дополнительный пакет минут Речевой аналитики (500 минут), инстал</t>
  </si>
  <si>
    <t>Автоинформирование (пакет 500 минут), абонентская плата</t>
  </si>
  <si>
    <t>Дополнительный пакет минут Автоинформирования (500 минут), инстал</t>
  </si>
  <si>
    <t>с пакетом 1 Гб. интернета</t>
  </si>
  <si>
    <t>с пакетом 5 Гб. интернета</t>
  </si>
  <si>
    <t>с пакетом 15 Гб. интернета</t>
  </si>
  <si>
    <t>с пакетом 25 Гб. интернета</t>
  </si>
  <si>
    <t>с пакетом 45 Гб. интернета</t>
  </si>
  <si>
    <t>с пакетом 60 Гб. интернета</t>
  </si>
  <si>
    <t>Старт бизнеса</t>
  </si>
  <si>
    <t>ОСНОВНЫЕ УСЛУГИ ВАТС</t>
  </si>
  <si>
    <t>ДОПОЛНИТЕЛЬНЫЕ УСЛУГИ</t>
  </si>
  <si>
    <t>Продление срока хранения Записи Разговора на Х месяцев:</t>
  </si>
  <si>
    <t>нет</t>
  </si>
  <si>
    <t>Городские номера категории Бронза</t>
  </si>
  <si>
    <t>Городские номера категории Серебро</t>
  </si>
  <si>
    <t>Городские номера категории Золото</t>
  </si>
  <si>
    <t>Городские номера категории Платина</t>
  </si>
  <si>
    <t>Номера 8-800 категории Бронза</t>
  </si>
  <si>
    <t>Номера 8-800 категории Серебро</t>
  </si>
  <si>
    <t>Номера 8-800 категории Золото</t>
  </si>
  <si>
    <t>Номера 8-800 категории Платина</t>
  </si>
  <si>
    <t>Мобильные номера категории Бронза</t>
  </si>
  <si>
    <t>Мобильные номера категории Серебро</t>
  </si>
  <si>
    <t>Мобильные номера категории Золото</t>
  </si>
  <si>
    <t>Мобильные номера категории Платина</t>
  </si>
  <si>
    <t>Дефолт кол-во услуг в ТП:</t>
  </si>
  <si>
    <t>Инсталлы красивых номеров</t>
  </si>
  <si>
    <t>Абон платы красивых номеров</t>
  </si>
  <si>
    <t>номера 8800 АП:</t>
  </si>
  <si>
    <t>DEF номера АП:</t>
  </si>
  <si>
    <t>Дефолт стоимость трафика в ТП:</t>
  </si>
  <si>
    <t>Исход на моб. РФ</t>
  </si>
  <si>
    <t>Входящие вызовы на 8-800 с моб. РФ</t>
  </si>
  <si>
    <t>Стоимость исходящего трафика с МГП:</t>
  </si>
  <si>
    <t>поминутно</t>
  </si>
  <si>
    <t>Тариф на моб. РФ, руб. с учетом НДС</t>
  </si>
  <si>
    <t>Поминутная</t>
  </si>
  <si>
    <t>Посекундная</t>
  </si>
  <si>
    <t>ИТОГО стоимость</t>
  </si>
  <si>
    <t>Базовый</t>
  </si>
  <si>
    <t>Ежемесячная стоимость</t>
  </si>
  <si>
    <t>-</t>
  </si>
  <si>
    <t>Количество номеров</t>
  </si>
  <si>
    <t>DEF</t>
  </si>
  <si>
    <t>менее 5</t>
  </si>
  <si>
    <t>не менее 5</t>
  </si>
  <si>
    <t>не менее 10</t>
  </si>
  <si>
    <t>не менее 50</t>
  </si>
  <si>
    <t>не менее 100</t>
  </si>
  <si>
    <t>не менее 500</t>
  </si>
  <si>
    <t>не менее 1000</t>
  </si>
  <si>
    <t>не менее 2 000</t>
  </si>
  <si>
    <t>АВС</t>
  </si>
  <si>
    <t>не менее 1 000</t>
  </si>
  <si>
    <t>Стоимость подключения 1 номера, руб. с НДС.</t>
  </si>
  <si>
    <t>Абонентская плата за 1 номер, руб. с НДС.</t>
  </si>
  <si>
    <t>не более 10</t>
  </si>
  <si>
    <t>не предоставляется</t>
  </si>
  <si>
    <t>не более 15</t>
  </si>
  <si>
    <t>не более 20</t>
  </si>
  <si>
    <t>не более 25</t>
  </si>
  <si>
    <t>СТОИМОСТЬ ПОДКЛЮЧЕНИЯ НОМЕРОВ</t>
  </si>
  <si>
    <t>СТОИМОСТЬ ТРАФИКА</t>
  </si>
  <si>
    <t>Тип номера</t>
  </si>
  <si>
    <t>Тариф на моб. номера РФ, руб./мин. с учетом НДС</t>
  </si>
  <si>
    <t>Кол-во МГ/МН направлений, на которые допустима установка скидки до 20%</t>
  </si>
  <si>
    <t>МГП в зависимости от вида тарификации, руб. (с учетом НДС)/мес.</t>
  </si>
  <si>
    <t>Кол-во FMC SIM-карт не может превышать кол-во сотрудников, пользующихся телефонией</t>
  </si>
  <si>
    <t>ПОСЕКУНДНО</t>
  </si>
  <si>
    <t>ПОМИНУТНО</t>
  </si>
  <si>
    <t>ПОМИНУТНО/ПОСЕКУНДНО</t>
  </si>
  <si>
    <t>Запись разговоров и хранение записей 6 мес.</t>
  </si>
  <si>
    <t>ДА</t>
  </si>
  <si>
    <t>Необходимо включить доп. услугу "Запись разговоров" для активации продления срока хранения записей</t>
  </si>
  <si>
    <t>да</t>
  </si>
  <si>
    <t>Количество</t>
  </si>
  <si>
    <t>Сотрудники, пользующиеся телефонией</t>
  </si>
  <si>
    <t>Городские номеров без категории</t>
  </si>
  <si>
    <t>Название услуги</t>
  </si>
  <si>
    <t>Номера 8 800 без категории</t>
  </si>
  <si>
    <t>Мобильные номера без категории</t>
  </si>
  <si>
    <t>Вид номеров</t>
  </si>
  <si>
    <t>Количество (шт.)</t>
  </si>
  <si>
    <t>Номера 8 800 категории Бронза</t>
  </si>
  <si>
    <t>Номера 8 800 категории Серебро</t>
  </si>
  <si>
    <t>Номера 8 800 категории Золото</t>
  </si>
  <si>
    <t>Номера 8 800 категории Платина</t>
  </si>
  <si>
    <t>Способ тарификации</t>
  </si>
  <si>
    <t xml:space="preserve">       1 Гб</t>
  </si>
  <si>
    <t xml:space="preserve">       5 Гб</t>
  </si>
  <si>
    <t xml:space="preserve">       15 Гб</t>
  </si>
  <si>
    <t xml:space="preserve">       25 Гб</t>
  </si>
  <si>
    <t xml:space="preserve">       45 Гб</t>
  </si>
  <si>
    <t xml:space="preserve">       60 Гб</t>
  </si>
  <si>
    <t>Запись разговоров с хранением 6 месяцев</t>
  </si>
  <si>
    <t>Выберите значение</t>
  </si>
  <si>
    <t>&lt;— Выберите способ тарификации</t>
  </si>
  <si>
    <t>&lt;— Выберите «Да», чтобы добавить услугу</t>
  </si>
  <si>
    <t>Номера 8 800</t>
  </si>
  <si>
    <t>DEF-номера</t>
  </si>
  <si>
    <t>АВС-номера</t>
  </si>
  <si>
    <t>Дополнительные услуги</t>
  </si>
  <si>
    <t>FMC SIM-карты, с пакетом интернета</t>
  </si>
  <si>
    <r>
      <t xml:space="preserve">Продление срока хранения Записи разговора на </t>
    </r>
    <r>
      <rPr>
        <b/>
        <sz val="9"/>
        <color rgb="FFFF0000"/>
        <rFont val="Arial"/>
        <family val="2"/>
      </rPr>
      <t xml:space="preserve">Х </t>
    </r>
    <r>
      <rPr>
        <sz val="9"/>
        <color theme="1"/>
        <rFont val="Arial"/>
        <family val="2"/>
      </rPr>
      <t>месяцев</t>
    </r>
  </si>
  <si>
    <t>Продление срока хранения Записи разговора на Х месяцев</t>
  </si>
  <si>
    <t>Абонентская плата красивых номеров</t>
  </si>
  <si>
    <t>Входящие на 8 800</t>
  </si>
  <si>
    <t>Номер 8 800</t>
  </si>
  <si>
    <t>АВС-номер</t>
  </si>
  <si>
    <t>DEF-номер</t>
  </si>
  <si>
    <t>Исходящие на мобильные РФ</t>
  </si>
  <si>
    <t>Входящие вызовы на 8 800 с мобильных РФ</t>
  </si>
  <si>
    <t>Разовые платежи красивых номеров</t>
  </si>
  <si>
    <t>Итого FMC SIM-карт</t>
  </si>
  <si>
    <t>&lt;— Выберите срок хранения, если необходимо</t>
  </si>
  <si>
    <t>Тарификация</t>
  </si>
  <si>
    <t>Услуги, включенные в Тарифный план</t>
  </si>
  <si>
    <t>Стоимость</t>
  </si>
  <si>
    <t>Трафик, включенный в Тарифный план</t>
  </si>
  <si>
    <t>Трафик исходящий</t>
  </si>
  <si>
    <t>Трафик входящий на 8 800</t>
  </si>
  <si>
    <t>ИТОГО. Ежемесячные начисления</t>
  </si>
  <si>
    <t>ИТОГО. Разовые платежи</t>
  </si>
  <si>
    <t>ВЫГОДНЫЕ ТАРИФЫ ДЛЯ ВАС</t>
  </si>
  <si>
    <t xml:space="preserve">Офис продаж </t>
  </si>
  <si>
    <r>
      <t>Трафик исходящих вызовов в месяц по РФ</t>
    </r>
    <r>
      <rPr>
        <sz val="8"/>
        <color theme="0" tint="-0.499984740745262"/>
        <rFont val="Arial"/>
        <family val="2"/>
      </rPr>
      <t xml:space="preserve"> (мин/мес)</t>
    </r>
  </si>
  <si>
    <r>
      <t xml:space="preserve">Трафик входящих вызовов на 8 800 в месяц </t>
    </r>
    <r>
      <rPr>
        <sz val="8"/>
        <color theme="0" tint="-0.499984740745262"/>
        <rFont val="Arial"/>
        <family val="2"/>
      </rPr>
      <t>(мин/мес)</t>
    </r>
  </si>
  <si>
    <t>Название тарифа</t>
  </si>
  <si>
    <r>
      <t xml:space="preserve">Только городской номер </t>
    </r>
    <r>
      <rPr>
        <sz val="8"/>
        <color theme="0" tint="-0.499984740745262"/>
        <rFont val="Arial"/>
        <family val="2"/>
      </rPr>
      <t>(Доступен только с поминутной тарификацией)</t>
    </r>
  </si>
  <si>
    <r>
      <t xml:space="preserve">Премиум </t>
    </r>
    <r>
      <rPr>
        <sz val="8"/>
        <color theme="0" tint="-0.499984740745262"/>
        <rFont val="Arial"/>
        <family val="2"/>
      </rPr>
      <t>(Доступен только с поминутной тарификацией)</t>
    </r>
  </si>
  <si>
    <r>
      <t xml:space="preserve">Business Boost Supreme </t>
    </r>
    <r>
      <rPr>
        <sz val="8"/>
        <color theme="0" tint="-0.499984740745262"/>
        <rFont val="Arial"/>
        <family val="2"/>
      </rPr>
      <t>(Доступен только партнёрскому каналу: МТС и прочие партнёры)</t>
    </r>
  </si>
  <si>
    <t>Стоимость подключения, руб.</t>
  </si>
  <si>
    <t>&lt;— Укажите количество пакетов на месяц</t>
  </si>
  <si>
    <r>
      <t xml:space="preserve">Речевая аналитика </t>
    </r>
    <r>
      <rPr>
        <sz val="8"/>
        <color theme="0" tint="-0.499984740745262"/>
        <rFont val="Arial"/>
        <family val="2"/>
      </rPr>
      <t>(Пакет 500 мин)</t>
    </r>
  </si>
  <si>
    <r>
      <t xml:space="preserve">Дополнительный пакет Речевой аналитики </t>
    </r>
    <r>
      <rPr>
        <sz val="8"/>
        <color theme="0" tint="-0.499984740745262"/>
        <rFont val="Arial"/>
        <family val="2"/>
      </rPr>
      <t>(Пакет 500 мин)</t>
    </r>
  </si>
  <si>
    <r>
      <t xml:space="preserve">Автоинформирование </t>
    </r>
    <r>
      <rPr>
        <sz val="8"/>
        <color theme="0" tint="-0.499984740745262"/>
        <rFont val="Arial"/>
        <family val="2"/>
      </rPr>
      <t>(Пакет 500 мин)</t>
    </r>
  </si>
  <si>
    <t>Самая низкая ежемесячная стоимость</t>
  </si>
  <si>
    <t>Стоимость с НДС</t>
  </si>
  <si>
    <t>Стоимость подключения</t>
  </si>
  <si>
    <t>Кол-во единиц</t>
  </si>
  <si>
    <t>Рабочие места, абон. плата</t>
  </si>
  <si>
    <t>Пакет, абон. плата</t>
  </si>
  <si>
    <t>Запись разговоров, абон. плата</t>
  </si>
  <si>
    <t>Интеграция с CRM, абон. плата</t>
  </si>
  <si>
    <t>FMC SIM-карты, с пакетом интернета, абон. плата</t>
  </si>
  <si>
    <t>бесплатно</t>
  </si>
  <si>
    <r>
      <t>Только номер 8 800</t>
    </r>
    <r>
      <rPr>
        <sz val="8"/>
        <color theme="0" tint="-0.499984740745262"/>
        <rFont val="Arial"/>
        <family val="2"/>
        <charset val="204"/>
      </rPr>
      <t xml:space="preserve"> (Доступен только с поминутной тарификацией)</t>
    </r>
  </si>
  <si>
    <t>Инсталл 1 номера</t>
  </si>
  <si>
    <t>Инсталл указанного кол-ва номеров</t>
  </si>
  <si>
    <t>Абон. плата 1 номера</t>
  </si>
  <si>
    <t>Абон. плата указанного кол-ва номеров</t>
  </si>
  <si>
    <t xml:space="preserve">КРАСИВЫЕ НОМЕРА </t>
  </si>
  <si>
    <t>Минимальный гарантированный платеж (МГП) – минимальная ежемесячная оплата за соединения, включающая в себя возможность получения абонентом (пользователем) объема соединений на эквивалентную сумму.</t>
  </si>
  <si>
    <t>ОШИБКА: нужно указать "ДА" для услуги "Автоинформирование", чтобы учесть в расчёте доп. пакеты для этой услуги</t>
  </si>
  <si>
    <t>ОШИБКА: нужно указать "ДА" для услуги "Речевая Аналитика", чтобы учесть в расчёте доп. пакеты для этой услуги</t>
  </si>
  <si>
    <t>ОШИБКА: включите запись разговоров чтобы учесть в расчёте стоимость продление срока хранения записей</t>
  </si>
  <si>
    <t>Количество SIM</t>
  </si>
  <si>
    <r>
      <t xml:space="preserve">Автоинформирование. Дополнительный пакет </t>
    </r>
    <r>
      <rPr>
        <sz val="8"/>
        <color theme="2" tint="-0.499984740745262"/>
        <rFont val="Arial"/>
        <family val="2"/>
      </rPr>
      <t>(500 минут)</t>
    </r>
  </si>
  <si>
    <t>Business Boost Supreme</t>
  </si>
  <si>
    <t>Абон. плата 1 номера</t>
  </si>
  <si>
    <r>
      <t>Дополнительный пакет минут Речевой аналитики</t>
    </r>
    <r>
      <rPr>
        <sz val="9"/>
        <color theme="0" tint="-0.499984740745262"/>
        <rFont val="Arial"/>
        <family val="2"/>
      </rPr>
      <t xml:space="preserve"> (500 минут), инстал</t>
    </r>
  </si>
  <si>
    <r>
      <t xml:space="preserve">Речевая аналитика </t>
    </r>
    <r>
      <rPr>
        <sz val="9"/>
        <color theme="0" tint="-0.499984740745262"/>
        <rFont val="Arial"/>
        <family val="2"/>
      </rPr>
      <t>(пакет 500 минут), абонентская плата</t>
    </r>
  </si>
  <si>
    <r>
      <t xml:space="preserve">Автоинформирование </t>
    </r>
    <r>
      <rPr>
        <sz val="9"/>
        <color theme="0" tint="-0.499984740745262"/>
        <rFont val="Arial"/>
        <family val="2"/>
      </rPr>
      <t>(пакет 500 минут), абонентская плата</t>
    </r>
  </si>
  <si>
    <r>
      <t>Дополнительный пакет минут Автоинформирования</t>
    </r>
    <r>
      <rPr>
        <sz val="9"/>
        <color theme="0" tint="-0.499984740745262"/>
        <rFont val="Arial"/>
        <family val="2"/>
      </rPr>
      <t xml:space="preserve"> (500 минут), инстал</t>
    </r>
  </si>
  <si>
    <r>
      <t>Городские номера</t>
    </r>
    <r>
      <rPr>
        <sz val="9"/>
        <color rgb="FF4C7FFE"/>
        <rFont val="Arial"/>
        <family val="2"/>
      </rPr>
      <t xml:space="preserve"> </t>
    </r>
    <r>
      <rPr>
        <sz val="9"/>
        <color theme="0" tint="-0.499984740745262"/>
        <rFont val="Arial"/>
        <family val="2"/>
      </rPr>
      <t>обычные, абон. плата</t>
    </r>
  </si>
  <si>
    <r>
      <t xml:space="preserve">Номера 8 800 </t>
    </r>
    <r>
      <rPr>
        <sz val="9"/>
        <color theme="0" tint="-0.499984740745262"/>
        <rFont val="Arial"/>
        <family val="2"/>
      </rPr>
      <t>обычные, абон. плата</t>
    </r>
  </si>
  <si>
    <r>
      <t xml:space="preserve">Мобильные номера </t>
    </r>
    <r>
      <rPr>
        <sz val="9"/>
        <color theme="0" tint="-0.499984740745262"/>
        <rFont val="Arial"/>
        <family val="2"/>
      </rPr>
      <t>обычные, абон. плата</t>
    </r>
  </si>
  <si>
    <t>Только номер 8 800</t>
  </si>
  <si>
    <r>
      <t>Речевая аналитика</t>
    </r>
    <r>
      <rPr>
        <sz val="9"/>
        <color theme="0" tint="-0.499984740745262"/>
        <rFont val="Arial"/>
        <family val="2"/>
      </rPr>
      <t xml:space="preserve"> (пакет 500 минут), абонентская плата</t>
    </r>
  </si>
  <si>
    <r>
      <t xml:space="preserve">Дополнительный пакет минут Речевой аналитики </t>
    </r>
    <r>
      <rPr>
        <sz val="9"/>
        <color theme="0" tint="-0.499984740745262"/>
        <rFont val="Arial"/>
        <family val="2"/>
      </rPr>
      <t>(500 минут), инстал</t>
    </r>
  </si>
  <si>
    <r>
      <t xml:space="preserve">Дополнительный пакет минут Автоинформирования </t>
    </r>
    <r>
      <rPr>
        <sz val="9"/>
        <color theme="0" tint="-0.499984740745262"/>
        <rFont val="Arial"/>
        <family val="2"/>
      </rPr>
      <t>(500 минут), инстал</t>
    </r>
  </si>
  <si>
    <t xml:space="preserve">Только городской номер </t>
  </si>
  <si>
    <t xml:space="preserve">Старт бизнеса </t>
  </si>
  <si>
    <t>Премиум</t>
  </si>
  <si>
    <r>
      <t>Автоинформирование</t>
    </r>
    <r>
      <rPr>
        <sz val="9"/>
        <color theme="0" tint="-0.499984740745262"/>
        <rFont val="Arial"/>
        <family val="2"/>
      </rPr>
      <t xml:space="preserve"> (пакет 500 минут), абонентская плата</t>
    </r>
  </si>
  <si>
    <r>
      <t>Дополнительный пакет минут Автоинформирования (</t>
    </r>
    <r>
      <rPr>
        <sz val="9"/>
        <color theme="0" tint="-0.499984740745262"/>
        <rFont val="Arial"/>
        <family val="2"/>
      </rPr>
      <t>500 минут), инстал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</si>
</sst>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&quot;₽&quot;_-;\-* #,##0.00\ &quot;₽&quot;_-;_-* &quot;-&quot;??\ &quot;₽&quot;_-;_-@"/>
    <numFmt numFmtId="165" formatCode="_-* #,##0\ _₽_-;\-* #,##0\ _₽_-;_-* &quot;-&quot;??\ _₽_-;_-@_-"/>
    <numFmt numFmtId="166" formatCode="#,##0.00\ _₽"/>
  </numFmts>
  <fonts count="4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MTS Compact Medium"/>
      <family val="2"/>
      <charset val="204"/>
    </font>
    <font>
      <sz val="11"/>
      <color theme="0"/>
      <name val="MTS Compact Medium"/>
      <family val="2"/>
      <charset val="204"/>
    </font>
    <font>
      <b/>
      <sz val="12"/>
      <color theme="1"/>
      <name val="MTS Text"/>
      <family val="2"/>
    </font>
    <font>
      <sz val="11"/>
      <color theme="1"/>
      <name val="MTS Text"/>
      <family val="2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MTS Text"/>
      <family val="2"/>
      <charset val="204"/>
    </font>
    <font>
      <sz val="8"/>
      <color theme="0" tint="-4.9989318521683403E-2"/>
      <name val="MTS Text"/>
      <family val="2"/>
    </font>
    <font>
      <sz val="8"/>
      <color theme="1"/>
      <name val="MTS Text"/>
      <family val="2"/>
      <charset val="204"/>
    </font>
    <font>
      <sz val="8"/>
      <color theme="1"/>
      <name val="MTS Text Medium"/>
      <family val="2"/>
      <charset val="204"/>
    </font>
    <font>
      <sz val="10"/>
      <color theme="1"/>
      <name val="MTS Text Medium"/>
      <family val="2"/>
    </font>
    <font>
      <sz val="8"/>
      <color theme="1"/>
      <name val="MTS Text Medium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theme="0" tint="-0.499984740745262"/>
      <name val="Arial"/>
      <family val="2"/>
    </font>
    <font>
      <sz val="7"/>
      <color rgb="FFFF000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  <charset val="204"/>
    </font>
    <font>
      <b/>
      <sz val="8"/>
      <color rgb="FF4C7FFE"/>
      <name val="Arial"/>
      <family val="2"/>
    </font>
    <font>
      <sz val="11"/>
      <color rgb="FF4C7FFE"/>
      <name val="Arial"/>
      <family val="2"/>
      <charset val="204"/>
    </font>
    <font>
      <sz val="11"/>
      <color rgb="FF4C7FFE"/>
      <name val="MTS Text"/>
      <family val="2"/>
    </font>
    <font>
      <sz val="9"/>
      <color rgb="FF4C7FFE"/>
      <name val="Arial"/>
      <family val="2"/>
    </font>
    <font>
      <sz val="11"/>
      <color rgb="FF4C7FFE"/>
      <name val="MTS Compact Medium"/>
      <family val="2"/>
      <charset val="204"/>
    </font>
    <font>
      <sz val="10"/>
      <color rgb="FF4C7FFE"/>
      <name val="MTS Text Medium"/>
      <family val="2"/>
    </font>
    <font>
      <sz val="11"/>
      <color theme="0" tint="-4.9989318521683403E-2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8"/>
      <color theme="0" tint="-4.9989318521683403E-2"/>
      <name val="MTS Compact Medium"/>
      <family val="2"/>
      <charset val="204"/>
    </font>
    <font>
      <sz val="8"/>
      <color theme="2" tint="-0.499984740745262"/>
      <name val="Arial"/>
      <family val="2"/>
    </font>
    <font>
      <b/>
      <sz val="9"/>
      <color theme="1"/>
      <name val="MTS Text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MTS Text Medium"/>
      <family val="2"/>
      <charset val="204"/>
    </font>
    <font>
      <sz val="9"/>
      <color theme="0" tint="-0.499984740745262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3F7"/>
        <bgColor indexed="64"/>
      </patternFill>
    </fill>
    <fill>
      <patternFill patternType="solid">
        <fgColor rgb="FFEAF6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3F7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548DD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F2F3F7"/>
      </left>
      <right style="thin">
        <color rgb="FFF2F3F7"/>
      </right>
      <top style="thin">
        <color rgb="FFF2F3F7"/>
      </top>
      <bottom style="thin">
        <color rgb="FFF2F3F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2F3F7"/>
      </left>
      <right style="thin">
        <color rgb="FFF2F3F7"/>
      </right>
      <top style="thin">
        <color rgb="FFF2F3F7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2F3F7"/>
      </right>
      <top/>
      <bottom/>
      <diagonal/>
    </border>
    <border>
      <left style="thin">
        <color rgb="FFF2F3F7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2F3F7"/>
      </left>
      <right style="thin">
        <color rgb="FFF2F3F7"/>
      </right>
      <top/>
      <bottom style="thin">
        <color rgb="FFF2F3F7"/>
      </bottom>
      <diagonal/>
    </border>
    <border>
      <left/>
      <right/>
      <top/>
      <bottom style="thin">
        <color rgb="FFF2F3F7"/>
      </bottom>
      <diagonal/>
    </border>
    <border>
      <left/>
      <right/>
      <top style="thin">
        <color rgb="FFF2F3F7"/>
      </top>
      <bottom/>
      <diagonal/>
    </border>
    <border>
      <left/>
      <right style="thin">
        <color theme="0"/>
      </right>
      <top style="thin">
        <color rgb="FFF2F3F7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Protection="1">
      <protection hidden="1"/>
    </xf>
    <xf numFmtId="165" fontId="3" fillId="3" borderId="0" xfId="1" applyNumberFormat="1" applyFont="1" applyFill="1" applyAlignment="1" applyProtection="1"/>
    <xf numFmtId="0" fontId="4" fillId="3" borderId="0" xfId="0" applyFont="1" applyFill="1"/>
    <xf numFmtId="0" fontId="6" fillId="3" borderId="0" xfId="0" applyFont="1" applyFill="1" applyAlignment="1">
      <alignment horizontal="center" vertical="center" wrapText="1"/>
    </xf>
    <xf numFmtId="9" fontId="6" fillId="3" borderId="0" xfId="2" applyFont="1" applyFill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</xf>
    <xf numFmtId="0" fontId="10" fillId="3" borderId="0" xfId="0" applyFont="1" applyFill="1" applyAlignment="1">
      <alignment wrapText="1"/>
    </xf>
    <xf numFmtId="0" fontId="14" fillId="3" borderId="0" xfId="0" applyFont="1" applyFill="1" applyAlignment="1" applyProtection="1">
      <alignment vertical="center"/>
      <protection hidden="1"/>
    </xf>
    <xf numFmtId="165" fontId="11" fillId="3" borderId="0" xfId="1" applyNumberFormat="1" applyFont="1" applyFill="1" applyAlignment="1" applyProtection="1">
      <protection hidden="1"/>
    </xf>
    <xf numFmtId="0" fontId="13" fillId="3" borderId="0" xfId="0" applyFont="1" applyFill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2" fillId="3" borderId="3" xfId="0" applyFont="1" applyFill="1" applyBorder="1" applyAlignment="1" applyProtection="1">
      <alignment horizontal="left"/>
      <protection hidden="1"/>
    </xf>
    <xf numFmtId="0" fontId="15" fillId="5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9" fillId="9" borderId="3" xfId="0" applyFont="1" applyFill="1" applyBorder="1" applyAlignment="1">
      <alignment horizontal="left" vertical="center"/>
    </xf>
    <xf numFmtId="49" fontId="23" fillId="3" borderId="0" xfId="0" applyNumberFormat="1" applyFont="1" applyFill="1" applyAlignment="1">
      <alignment horizontal="left" vertical="center" wrapText="1"/>
    </xf>
    <xf numFmtId="49" fontId="23" fillId="3" borderId="0" xfId="0" applyNumberFormat="1" applyFont="1" applyFill="1" applyAlignment="1">
      <alignment horizontal="left" wrapText="1"/>
    </xf>
    <xf numFmtId="0" fontId="28" fillId="3" borderId="0" xfId="0" applyFont="1" applyFill="1"/>
    <xf numFmtId="0" fontId="30" fillId="3" borderId="0" xfId="0" applyFont="1" applyFill="1" applyProtection="1">
      <protection hidden="1"/>
    </xf>
    <xf numFmtId="49" fontId="15" fillId="8" borderId="3" xfId="0" applyNumberFormat="1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center"/>
    </xf>
    <xf numFmtId="0" fontId="15" fillId="8" borderId="3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7" fillId="4" borderId="4" xfId="0" applyFont="1" applyFill="1" applyBorder="1" applyAlignment="1" applyProtection="1">
      <alignment horizontal="left" vertical="center" wrapText="1"/>
      <protection hidden="1"/>
    </xf>
    <xf numFmtId="0" fontId="26" fillId="4" borderId="4" xfId="0" applyFont="1" applyFill="1" applyBorder="1" applyAlignment="1" applyProtection="1">
      <alignment horizontal="left" vertical="center" wrapText="1"/>
      <protection hidden="1"/>
    </xf>
    <xf numFmtId="0" fontId="15" fillId="5" borderId="3" xfId="0" applyFont="1" applyFill="1" applyBorder="1" applyAlignment="1" applyProtection="1">
      <alignment horizontal="left" vertical="center" wrapText="1"/>
      <protection hidden="1"/>
    </xf>
    <xf numFmtId="164" fontId="15" fillId="10" borderId="3" xfId="0" applyNumberFormat="1" applyFont="1" applyFill="1" applyBorder="1" applyProtection="1">
      <protection hidden="1"/>
    </xf>
    <xf numFmtId="166" fontId="15" fillId="5" borderId="3" xfId="0" applyNumberFormat="1" applyFont="1" applyFill="1" applyBorder="1" applyAlignment="1" applyProtection="1">
      <alignment horizontal="right" vertical="center" wrapText="1"/>
      <protection hidden="1"/>
    </xf>
    <xf numFmtId="165" fontId="7" fillId="0" borderId="3" xfId="1" applyNumberFormat="1" applyFont="1" applyBorder="1" applyAlignment="1" applyProtection="1">
      <protection hidden="1"/>
    </xf>
    <xf numFmtId="0" fontId="25" fillId="0" borderId="5" xfId="0" applyFont="1" applyBorder="1" applyProtection="1">
      <protection hidden="1"/>
    </xf>
    <xf numFmtId="0" fontId="25" fillId="0" borderId="3" xfId="0" applyFont="1" applyBorder="1" applyProtection="1">
      <protection hidden="1"/>
    </xf>
    <xf numFmtId="0" fontId="15" fillId="3" borderId="0" xfId="0" applyFont="1" applyFill="1" applyProtection="1">
      <protection hidden="1"/>
    </xf>
    <xf numFmtId="164" fontId="15" fillId="3" borderId="0" xfId="0" applyNumberFormat="1" applyFont="1" applyFill="1" applyProtection="1">
      <protection hidden="1"/>
    </xf>
    <xf numFmtId="0" fontId="20" fillId="5" borderId="3" xfId="0" applyFont="1" applyFill="1" applyBorder="1" applyAlignment="1" applyProtection="1">
      <alignment horizontal="left" vertical="center" wrapText="1"/>
      <protection hidden="1"/>
    </xf>
    <xf numFmtId="0" fontId="17" fillId="4" borderId="7" xfId="0" applyFont="1" applyFill="1" applyBorder="1" applyAlignment="1" applyProtection="1">
      <alignment horizontal="left" vertical="center" wrapText="1"/>
      <protection hidden="1"/>
    </xf>
    <xf numFmtId="164" fontId="16" fillId="4" borderId="6" xfId="0" applyNumberFormat="1" applyFont="1" applyFill="1" applyBorder="1" applyProtection="1">
      <protection hidden="1"/>
    </xf>
    <xf numFmtId="0" fontId="32" fillId="3" borderId="0" xfId="0" applyFont="1" applyFill="1" applyProtection="1">
      <protection hidden="1"/>
    </xf>
    <xf numFmtId="165" fontId="17" fillId="4" borderId="4" xfId="1" applyNumberFormat="1" applyFont="1" applyFill="1" applyBorder="1" applyAlignment="1" applyProtection="1">
      <alignment horizontal="left" vertical="center" wrapText="1"/>
      <protection hidden="1"/>
    </xf>
    <xf numFmtId="165" fontId="15" fillId="5" borderId="3" xfId="1" applyNumberFormat="1" applyFont="1" applyFill="1" applyBorder="1" applyAlignment="1">
      <alignment horizontal="right" vertical="center" wrapText="1"/>
    </xf>
    <xf numFmtId="165" fontId="16" fillId="4" borderId="4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0" applyFont="1"/>
    <xf numFmtId="0" fontId="0" fillId="3" borderId="1" xfId="0" applyFill="1" applyBorder="1"/>
    <xf numFmtId="0" fontId="3" fillId="3" borderId="1" xfId="0" applyFont="1" applyFill="1" applyBorder="1"/>
    <xf numFmtId="0" fontId="17" fillId="4" borderId="1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15" fillId="5" borderId="12" xfId="0" applyFont="1" applyFill="1" applyBorder="1" applyAlignment="1">
      <alignment horizontal="left" vertical="center"/>
    </xf>
    <xf numFmtId="0" fontId="15" fillId="8" borderId="12" xfId="0" applyFont="1" applyFill="1" applyBorder="1" applyAlignment="1" applyProtection="1">
      <alignment horizontal="center" vertical="center"/>
      <protection locked="0"/>
    </xf>
    <xf numFmtId="49" fontId="23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3" fillId="0" borderId="1" xfId="0" applyFont="1" applyBorder="1"/>
    <xf numFmtId="0" fontId="3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3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17" fillId="3" borderId="1" xfId="0" applyFont="1" applyFill="1" applyBorder="1"/>
    <xf numFmtId="0" fontId="36" fillId="5" borderId="3" xfId="0" applyFont="1" applyFill="1" applyBorder="1" applyAlignment="1" applyProtection="1">
      <alignment horizontal="left" vertical="center"/>
      <protection hidden="1"/>
    </xf>
    <xf numFmtId="165" fontId="37" fillId="8" borderId="3" xfId="1" applyNumberFormat="1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left"/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15" fillId="5" borderId="3" xfId="0" applyFont="1" applyFill="1" applyBorder="1" applyAlignment="1" applyProtection="1">
      <alignment horizontal="right" vertical="center" wrapText="1"/>
      <protection hidden="1"/>
    </xf>
    <xf numFmtId="0" fontId="16" fillId="11" borderId="3" xfId="0" applyFont="1" applyFill="1" applyBorder="1" applyAlignment="1" applyProtection="1">
      <alignment horizontal="right" vertical="center" wrapText="1"/>
      <protection hidden="1"/>
    </xf>
    <xf numFmtId="0" fontId="17" fillId="5" borderId="3" xfId="0" applyFont="1" applyFill="1" applyBorder="1" applyAlignment="1" applyProtection="1">
      <alignment horizontal="left" vertical="center" wrapText="1"/>
      <protection hidden="1"/>
    </xf>
    <xf numFmtId="0" fontId="25" fillId="0" borderId="3" xfId="0" applyFont="1" applyBorder="1" applyAlignment="1" applyProtection="1">
      <alignment vertical="center"/>
      <protection hidden="1"/>
    </xf>
    <xf numFmtId="0" fontId="24" fillId="3" borderId="0" xfId="0" applyFont="1" applyFill="1" applyAlignment="1" applyProtection="1">
      <alignment horizontal="left" vertical="center"/>
      <protection hidden="1"/>
    </xf>
    <xf numFmtId="0" fontId="17" fillId="4" borderId="8" xfId="0" applyFont="1" applyFill="1" applyBorder="1" applyAlignment="1" applyProtection="1">
      <alignment vertical="center" wrapText="1"/>
      <protection hidden="1"/>
    </xf>
    <xf numFmtId="0" fontId="17" fillId="4" borderId="9" xfId="0" applyFont="1" applyFill="1" applyBorder="1" applyAlignment="1" applyProtection="1">
      <alignment vertical="center" wrapText="1"/>
      <protection hidden="1"/>
    </xf>
    <xf numFmtId="0" fontId="40" fillId="3" borderId="0" xfId="0" applyFont="1" applyFill="1" applyProtection="1">
      <protection hidden="1"/>
    </xf>
    <xf numFmtId="0" fontId="28" fillId="3" borderId="10" xfId="0" applyFont="1" applyFill="1" applyBorder="1" applyAlignment="1" applyProtection="1">
      <alignment horizontal="center" wrapText="1"/>
      <protection hidden="1"/>
    </xf>
    <xf numFmtId="0" fontId="28" fillId="3" borderId="1" xfId="0" applyFont="1" applyFill="1" applyBorder="1" applyAlignment="1" applyProtection="1">
      <alignment horizontal="center" wrapText="1"/>
      <protection hidden="1"/>
    </xf>
    <xf numFmtId="0" fontId="6" fillId="3" borderId="10" xfId="0" applyFont="1" applyFill="1" applyBorder="1" applyAlignment="1" applyProtection="1">
      <alignment horizontal="center" wrapText="1"/>
      <protection hidden="1"/>
    </xf>
    <xf numFmtId="0" fontId="6" fillId="3" borderId="1" xfId="0" applyFont="1" applyFill="1" applyBorder="1" applyAlignment="1" applyProtection="1">
      <alignment horizontal="center" wrapText="1"/>
      <protection hidden="1"/>
    </xf>
    <xf numFmtId="0" fontId="34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9" fontId="6" fillId="3" borderId="0" xfId="2" applyFont="1" applyFill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 applyProtection="1">
      <alignment horizontal="left" vertical="center" wrapText="1"/>
      <protection hidden="1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0" fontId="20" fillId="5" borderId="10" xfId="0" applyFont="1" applyFill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center" vertical="center" wrapText="1"/>
      <protection hidden="1"/>
    </xf>
    <xf numFmtId="0" fontId="17" fillId="4" borderId="8" xfId="0" applyFont="1" applyFill="1" applyBorder="1" applyAlignment="1" applyProtection="1">
      <alignment horizontal="center" vertical="center" wrapText="1"/>
      <protection hidden="1"/>
    </xf>
    <xf numFmtId="0" fontId="17" fillId="4" borderId="1" xfId="0" applyFont="1" applyFill="1" applyBorder="1" applyAlignment="1" applyProtection="1">
      <alignment horizontal="center" vertical="center" wrapText="1"/>
      <protection hidden="1"/>
    </xf>
    <xf numFmtId="0" fontId="17" fillId="4" borderId="9" xfId="0" applyFont="1" applyFill="1" applyBorder="1" applyAlignment="1" applyProtection="1">
      <alignment horizontal="center" vertical="center" wrapText="1"/>
      <protection hidden="1"/>
    </xf>
    <xf numFmtId="0" fontId="17" fillId="4" borderId="9" xfId="0" applyFont="1" applyFill="1" applyBorder="1" applyAlignment="1" applyProtection="1">
      <alignment horizontal="left" vertical="center" wrapText="1"/>
      <protection hidden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4">
    <dxf>
      <font>
        <b/>
        <i val="0"/>
        <color rgb="FF4C7FFF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C7FFF"/>
      <color rgb="FFF2F3F7"/>
      <color rgb="FFFFFFCC"/>
      <color rgb="FF4C7FFE"/>
      <color rgb="FFFFFF99"/>
      <color rgb="FFEAF6A1"/>
      <color rgb="FFE9F6DC"/>
      <color rgb="FFEAFFC8"/>
      <color rgb="FFFF9999"/>
      <color rgb="FFE6F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21</xdr:col>
      <xdr:colOff>10886</xdr:colOff>
      <xdr:row>38</xdr:row>
      <xdr:rowOff>148231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14107885" cy="7731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121920</xdr:rowOff>
    </xdr:from>
    <xdr:to>
      <xdr:col>1</xdr:col>
      <xdr:colOff>1059815</xdr:colOff>
      <xdr:row>0</xdr:row>
      <xdr:rowOff>454404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415A960-1E3D-3447-A983-8BCCB13D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93" y="121920"/>
          <a:ext cx="1059815" cy="332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3:Y5"/>
  <sheetViews>
    <sheetView showGridLines="0" zoomScale="70" zoomScaleNormal="70" workbookViewId="0">
      <selection activeCell="F45" sqref="F45"/>
    </sheetView>
  </sheetViews>
  <sheetFormatPr defaultColWidth="8.7109375" defaultRowHeight="15"/>
  <sheetData>
    <row r="3" spans="25:25">
      <c r="Y3" s="54"/>
    </row>
    <row r="4" spans="25:25">
      <c r="Y4" s="54"/>
    </row>
    <row r="5" spans="25:25">
      <c r="Y5" s="5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6"/>
  <sheetViews>
    <sheetView zoomScaleNormal="100" workbookViewId="0">
      <selection activeCell="B1" sqref="B1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28515625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14.14062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27" customHeight="1">
      <c r="B1" s="74" t="s">
        <v>201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3</v>
      </c>
      <c r="C2" s="37"/>
      <c r="D2" s="82"/>
      <c r="E2" s="37" t="s">
        <v>54</v>
      </c>
      <c r="F2" s="37" t="s">
        <v>175</v>
      </c>
      <c r="G2" s="37" t="s">
        <v>176</v>
      </c>
      <c r="H2" s="82"/>
      <c r="I2" s="37" t="s">
        <v>53</v>
      </c>
      <c r="J2" s="37" t="s">
        <v>167</v>
      </c>
      <c r="K2" s="34"/>
    </row>
    <row r="3" spans="2:38" ht="18" customHeight="1">
      <c r="B3" s="39" t="s">
        <v>4</v>
      </c>
      <c r="C3" s="40">
        <v>30000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3000</v>
      </c>
      <c r="K3" s="34"/>
    </row>
    <row r="4" spans="2:38" ht="18" customHeight="1">
      <c r="B4" s="39" t="s">
        <v>6</v>
      </c>
      <c r="C4" s="40">
        <f>MAX(0,(ввод_раб_места-20)*1)</f>
        <v>0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4000</v>
      </c>
      <c r="K4" s="34"/>
    </row>
    <row r="5" spans="2:38" ht="18" customHeight="1">
      <c r="B5" s="39" t="s">
        <v>8</v>
      </c>
      <c r="C5" s="40">
        <f>MAX(660*(ввод_АВС_номера-5),0)+SUM(G3:G6)</f>
        <v>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20</v>
      </c>
      <c r="K5" s="34"/>
    </row>
    <row r="6" spans="2:38" ht="18" customHeight="1">
      <c r="B6" s="39" t="s">
        <v>10</v>
      </c>
      <c r="C6" s="40">
        <f>MAX(990*(ввод_8800_номера-1),0)+SUM(G7:G10)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1</v>
      </c>
      <c r="K6" s="34"/>
    </row>
    <row r="7" spans="2:38" ht="18" customHeight="1">
      <c r="B7" s="39" t="s">
        <v>12</v>
      </c>
      <c r="C7" s="40">
        <f>IF(ввод_DEF_номера&gt;1,990*(ввод_DEF_номера-1),0)+SUM(G11:G14)</f>
        <v>1980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5</v>
      </c>
      <c r="K7" s="34"/>
    </row>
    <row r="8" spans="2:38" ht="18" customHeight="1">
      <c r="B8" s="39" t="s">
        <v>0</v>
      </c>
      <c r="C8" s="40">
        <v>0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1</v>
      </c>
      <c r="K8" s="34"/>
    </row>
    <row r="9" spans="2:38" ht="18" customHeight="1">
      <c r="B9" s="39" t="s">
        <v>2</v>
      </c>
      <c r="C9" s="40">
        <f>IF(сим_fmc&lt;=J9,0,(сим_fmc-J9)*1)</f>
        <v>0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10</v>
      </c>
      <c r="K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  <c r="I10" s="39" t="s">
        <v>99</v>
      </c>
      <c r="J10" s="44" t="s">
        <v>100</v>
      </c>
    </row>
    <row r="11" spans="2:38" ht="18" customHeight="1">
      <c r="B11" s="39" t="s">
        <v>4</v>
      </c>
      <c r="C11" s="40">
        <v>18000</v>
      </c>
      <c r="E11" s="39" t="s">
        <v>49</v>
      </c>
      <c r="F11" s="41">
        <v>1500</v>
      </c>
      <c r="G11" s="42">
        <f>'Входящие параметры'!C21*F11</f>
        <v>0</v>
      </c>
      <c r="I11" s="34"/>
      <c r="J11" s="34"/>
      <c r="K11" s="35"/>
    </row>
    <row r="12" spans="2:38" ht="18" customHeight="1">
      <c r="B12" s="39" t="s">
        <v>6</v>
      </c>
      <c r="C12" s="40">
        <f>MAX(0,(ввод_раб_места-20)*110)</f>
        <v>0</v>
      </c>
      <c r="E12" s="39" t="s">
        <v>50</v>
      </c>
      <c r="F12" s="41">
        <v>3500</v>
      </c>
      <c r="G12" s="42">
        <f>'Входящие параметры'!C22*F12</f>
        <v>0</v>
      </c>
      <c r="I12" s="94" t="s">
        <v>58</v>
      </c>
      <c r="J12" s="101"/>
      <c r="K12" s="80"/>
    </row>
    <row r="13" spans="2:38" ht="18" customHeight="1">
      <c r="B13" s="39" t="s">
        <v>16</v>
      </c>
      <c r="C13" s="40">
        <f>MAX(250*(ввод_АВС_номера-5),0)+SUM(G17:G20)</f>
        <v>0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59</v>
      </c>
      <c r="J13" s="39">
        <v>1.3</v>
      </c>
      <c r="K13" s="39" t="s">
        <v>97</v>
      </c>
    </row>
    <row r="14" spans="2:38" ht="18" customHeight="1">
      <c r="B14" s="39" t="s">
        <v>56</v>
      </c>
      <c r="C14" s="40">
        <f>MAX(1180*(ввод_8800_номера-1),0)+SUM(G21:G24)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9" t="s">
        <v>60</v>
      </c>
      <c r="J14" s="39">
        <v>2.7</v>
      </c>
      <c r="K14" s="39" t="s">
        <v>97</v>
      </c>
    </row>
    <row r="15" spans="2:38" ht="18" customHeight="1">
      <c r="B15" s="39" t="s">
        <v>57</v>
      </c>
      <c r="C15" s="40">
        <f>IF(ввод_DEF_номера&gt;1,150*(ввод_DEF_номера-1),0)+SUM(G25:G28)</f>
        <v>300</v>
      </c>
      <c r="E15" s="34"/>
      <c r="F15" s="34"/>
      <c r="G15" s="34"/>
      <c r="I15" s="34"/>
      <c r="J15" s="34"/>
      <c r="K15" s="34"/>
    </row>
    <row r="16" spans="2:38" ht="36.4" customHeight="1">
      <c r="B16" s="39"/>
      <c r="C16" s="40"/>
      <c r="E16" s="37" t="s">
        <v>55</v>
      </c>
      <c r="F16" s="37" t="s">
        <v>177</v>
      </c>
      <c r="G16" s="37" t="s">
        <v>178</v>
      </c>
      <c r="I16" s="34"/>
      <c r="J16" s="34"/>
      <c r="K16" s="34"/>
      <c r="Z16" s="34"/>
    </row>
    <row r="17" spans="2:26" ht="18" customHeight="1">
      <c r="B17" s="39" t="s">
        <v>17</v>
      </c>
      <c r="C17" s="40">
        <f>MAX(0,(ввод_исход_трафик-3000)*J13)</f>
        <v>0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  <c r="Z17" s="34"/>
    </row>
    <row r="18" spans="2:26" ht="18" customHeight="1">
      <c r="B18" s="39" t="s">
        <v>18</v>
      </c>
      <c r="C18" s="40">
        <f>MAX(0,(ввод_вход_трафик-4000)*J14)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  <c r="Z18" s="34"/>
    </row>
    <row r="19" spans="2:26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  <c r="Z19" s="34"/>
    </row>
    <row r="20" spans="2:26" ht="18" customHeight="1">
      <c r="B20" s="37" t="s">
        <v>19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  <c r="Z20" s="34"/>
    </row>
    <row r="21" spans="2:26" ht="18" customHeight="1">
      <c r="B21" s="39" t="s">
        <v>0</v>
      </c>
      <c r="C21" s="40">
        <v>0</v>
      </c>
      <c r="E21" s="39" t="s">
        <v>45</v>
      </c>
      <c r="F21" s="41">
        <v>1400</v>
      </c>
      <c r="G21" s="42">
        <f>'Входящие параметры'!C17*F21</f>
        <v>0</v>
      </c>
      <c r="I21" s="34"/>
      <c r="J21" s="34"/>
      <c r="K21" s="34"/>
      <c r="Z21" s="34"/>
    </row>
    <row r="22" spans="2:26" ht="18" customHeight="1">
      <c r="B22" s="39" t="s">
        <v>1</v>
      </c>
      <c r="C22" s="40">
        <f>IF(интеграция="да",1000,0)</f>
        <v>1000</v>
      </c>
      <c r="E22" s="39" t="s">
        <v>46</v>
      </c>
      <c r="F22" s="41">
        <v>1400</v>
      </c>
      <c r="G22" s="42">
        <f>'Входящие параметры'!C18*F22</f>
        <v>0</v>
      </c>
      <c r="I22" s="34"/>
      <c r="J22" s="34"/>
      <c r="K22" s="34"/>
      <c r="Z22" s="34"/>
    </row>
    <row r="23" spans="2:26" ht="18" customHeight="1">
      <c r="B23" s="37" t="s">
        <v>2</v>
      </c>
      <c r="C23" s="51">
        <f>SUM(C24:C29)</f>
        <v>0</v>
      </c>
      <c r="E23" s="39" t="s">
        <v>47</v>
      </c>
      <c r="F23" s="41">
        <v>1400</v>
      </c>
      <c r="G23" s="42">
        <f>'Входящие параметры'!C19*F23</f>
        <v>0</v>
      </c>
      <c r="I23" s="34"/>
      <c r="J23" s="34"/>
      <c r="K23" s="34"/>
      <c r="Z23" s="34"/>
    </row>
    <row r="24" spans="2:26" ht="18" customHeight="1">
      <c r="B24" s="39" t="s">
        <v>30</v>
      </c>
      <c r="C24" s="40">
        <f>IF('Входящие параметры'!H9&gt;=10,'Входящие параметры'!H7*50,IF(('Входящие параметры'!H9+'Входящие параметры'!H8+'Входящие параметры'!H7)&lt;=10,0,('Входящие параметры'!H9+'Входящие параметры'!H8+'Входящие параметры'!H7-10)*50))</f>
        <v>0</v>
      </c>
      <c r="E24" s="39" t="s">
        <v>48</v>
      </c>
      <c r="F24" s="41">
        <v>1400</v>
      </c>
      <c r="G24" s="42">
        <f>'Входящие параметры'!C20*F24</f>
        <v>0</v>
      </c>
      <c r="I24" s="34"/>
      <c r="J24" s="34"/>
      <c r="K24" s="34"/>
      <c r="Z24" s="34"/>
    </row>
    <row r="25" spans="2:26" ht="18" customHeight="1">
      <c r="B25" s="39" t="s">
        <v>31</v>
      </c>
      <c r="C25" s="40">
        <f>IF('Входящие параметры'!H9&gt;=10,'Входящие параметры'!H8*100,IF(('Входящие параметры'!H9+'Входящие параметры'!H8)&lt;=10,0,('Входящие параметры'!H9+'Входящие параметры'!H8-10)*100))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  <c r="Z25" s="34"/>
    </row>
    <row r="26" spans="2:26" ht="18" customHeight="1">
      <c r="B26" s="39" t="s">
        <v>32</v>
      </c>
      <c r="C26" s="40">
        <f>IF('Входящие параметры'!H9&gt;10,('Входящие параметры'!H9-10)*200,0)</f>
        <v>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  <c r="Z26" s="34"/>
    </row>
    <row r="27" spans="2:26" ht="18" customHeight="1">
      <c r="B27" s="39" t="s">
        <v>33</v>
      </c>
      <c r="C27" s="40">
        <f>'Входящие параметры'!H10*380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  <c r="Z27" s="34"/>
    </row>
    <row r="28" spans="2:26" ht="18" customHeight="1">
      <c r="B28" s="39" t="s">
        <v>34</v>
      </c>
      <c r="C28" s="40">
        <f>'Входящие параметры'!H11*750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  <c r="Z28" s="34"/>
    </row>
    <row r="29" spans="2:26" ht="18" customHeight="1">
      <c r="B29" s="39" t="s">
        <v>35</v>
      </c>
      <c r="C29" s="40">
        <f>'Входящие параметры'!H12*990</f>
        <v>0</v>
      </c>
      <c r="D29" s="50"/>
      <c r="E29" s="34"/>
      <c r="F29" s="34"/>
      <c r="G29" s="34"/>
      <c r="I29" s="34"/>
      <c r="J29" s="34"/>
      <c r="K29" s="34"/>
      <c r="Z29" s="34"/>
    </row>
    <row r="30" spans="2:26" ht="18" customHeight="1">
      <c r="B30" s="39" t="s">
        <v>22</v>
      </c>
      <c r="C30" s="40">
        <f>IF('Входящие параметры'!H15="ДА",Премиум!D30,0)</f>
        <v>0</v>
      </c>
      <c r="D30" s="50">
        <v>750</v>
      </c>
      <c r="E30" s="34"/>
      <c r="F30" s="34"/>
      <c r="G30" s="34"/>
      <c r="I30" s="34"/>
      <c r="J30" s="34"/>
      <c r="K30" s="34"/>
      <c r="Z30" s="34"/>
    </row>
    <row r="31" spans="2:26" ht="18" customHeight="1">
      <c r="B31" s="39" t="s">
        <v>23</v>
      </c>
      <c r="C31" s="40">
        <f>IF('Входящие параметры'!H16="ДА",Премиум!D31,0)</f>
        <v>0</v>
      </c>
      <c r="D31" s="50">
        <v>750</v>
      </c>
      <c r="E31" s="34"/>
      <c r="F31" s="34"/>
      <c r="G31" s="34"/>
      <c r="I31" s="34"/>
      <c r="J31" s="34"/>
      <c r="K31" s="34"/>
      <c r="Z31" s="34"/>
    </row>
    <row r="32" spans="2:26" ht="18" customHeight="1">
      <c r="B32" s="39" t="s">
        <v>24</v>
      </c>
      <c r="C32" s="40">
        <f>IF('Входящие параметры'!H17="ДА",Премиум!D32,0)</f>
        <v>0</v>
      </c>
      <c r="D32" s="50">
        <v>750</v>
      </c>
      <c r="E32" s="34"/>
      <c r="F32" s="34"/>
      <c r="G32" s="34"/>
      <c r="I32" s="34"/>
      <c r="J32" s="34"/>
      <c r="K32" s="34"/>
      <c r="Z32" s="34"/>
    </row>
    <row r="33" spans="2:26" ht="18" customHeight="1">
      <c r="B33" s="39" t="s">
        <v>25</v>
      </c>
      <c r="C33" s="40">
        <f>IF('Входящие параметры'!H18="ДА",Премиум!D33,0)</f>
        <v>0</v>
      </c>
      <c r="D33" s="50">
        <v>750</v>
      </c>
      <c r="E33" s="34"/>
      <c r="F33" s="34"/>
      <c r="G33" s="34"/>
      <c r="I33" s="34"/>
      <c r="J33" s="34"/>
      <c r="K33" s="34"/>
      <c r="Z33" s="34"/>
    </row>
    <row r="34" spans="2:26" ht="24" customHeight="1">
      <c r="B34" s="39" t="s">
        <v>189</v>
      </c>
      <c r="C34" s="40">
        <f>IF('Входящие параметры'!H19="ДА",Премиум!D34,0)</f>
        <v>0</v>
      </c>
      <c r="D34" s="50">
        <v>500</v>
      </c>
      <c r="E34" s="34"/>
      <c r="F34" s="34"/>
      <c r="G34" s="34"/>
      <c r="I34" s="34"/>
      <c r="J34" s="34"/>
      <c r="K34" s="34"/>
      <c r="Z34" s="34"/>
    </row>
    <row r="35" spans="2:26" ht="24" customHeight="1">
      <c r="B35" s="39" t="s">
        <v>197</v>
      </c>
      <c r="C35" s="40">
        <f>IF('Входящие параметры'!H19="ДА",'Входящие параметры'!H20*Премиум!D35,0)</f>
        <v>0</v>
      </c>
      <c r="D35" s="50">
        <v>500</v>
      </c>
      <c r="E35" s="34"/>
      <c r="F35" s="34"/>
      <c r="G35" s="34"/>
      <c r="I35" s="34"/>
      <c r="J35" s="34"/>
      <c r="K35" s="34"/>
      <c r="Z35" s="34"/>
    </row>
    <row r="36" spans="2:26" ht="24" customHeight="1">
      <c r="B36" s="39" t="s">
        <v>202</v>
      </c>
      <c r="C36" s="40">
        <f>IF('Входящие параметры'!H21="ДА",Премиум!D36,0)</f>
        <v>0</v>
      </c>
      <c r="D36" s="50">
        <v>500</v>
      </c>
      <c r="E36" s="34"/>
      <c r="F36" s="34"/>
      <c r="G36" s="34"/>
      <c r="I36" s="34"/>
      <c r="J36" s="34"/>
      <c r="K36" s="34"/>
      <c r="Z36" s="34"/>
    </row>
    <row r="37" spans="2:26" ht="24" customHeight="1">
      <c r="B37" s="39" t="s">
        <v>203</v>
      </c>
      <c r="C37" s="40">
        <f>IF('Входящие параметры'!H21="ДА",'Входящие параметры'!H22*Премиум!D37,0)</f>
        <v>0</v>
      </c>
      <c r="D37" s="50">
        <v>500</v>
      </c>
      <c r="E37" s="34"/>
      <c r="F37" s="34"/>
      <c r="G37" s="34"/>
      <c r="I37" s="34"/>
      <c r="J37" s="34"/>
      <c r="K37" s="34"/>
      <c r="Z37" s="34"/>
    </row>
    <row r="38" spans="2:26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  <c r="Z38" s="34"/>
    </row>
    <row r="39" spans="2:26" ht="15.75" customHeight="1">
      <c r="E39" s="34"/>
      <c r="F39" s="34"/>
      <c r="G39" s="34"/>
      <c r="I39" s="34"/>
      <c r="J39" s="34"/>
      <c r="K39" s="34"/>
      <c r="Z39" s="34"/>
    </row>
    <row r="40" spans="2:26" ht="18" customHeight="1">
      <c r="B40" s="37" t="s">
        <v>20</v>
      </c>
      <c r="C40" s="49">
        <f>SUM(C3:C9)</f>
        <v>31980</v>
      </c>
      <c r="D40" s="50"/>
      <c r="E40" s="34"/>
      <c r="F40" s="34"/>
      <c r="G40" s="34"/>
      <c r="I40" s="34"/>
      <c r="J40" s="34"/>
      <c r="K40" s="34"/>
      <c r="Z40" s="34"/>
    </row>
    <row r="41" spans="2:26" ht="18" customHeight="1">
      <c r="B41" s="37" t="s">
        <v>21</v>
      </c>
      <c r="C41" s="49">
        <f>SUM(C11:C15)+C17+C18+C21+C22+C23+SUM(C30:C38)</f>
        <v>19300</v>
      </c>
      <c r="E41" s="34"/>
      <c r="F41" s="34"/>
      <c r="G41" s="34"/>
      <c r="I41" s="34"/>
      <c r="J41" s="34"/>
      <c r="K41" s="34"/>
      <c r="Z41" s="34"/>
    </row>
    <row r="42" spans="2:26" ht="18" customHeight="1">
      <c r="E42" s="34"/>
      <c r="F42" s="34"/>
      <c r="G42" s="34"/>
      <c r="I42" s="34"/>
      <c r="J42" s="34"/>
      <c r="K42" s="34"/>
      <c r="Z42" s="34"/>
    </row>
    <row r="43" spans="2:26" ht="15.75" customHeight="1">
      <c r="E43" s="34"/>
      <c r="F43" s="34"/>
      <c r="G43" s="34"/>
      <c r="I43" s="34"/>
      <c r="J43" s="34"/>
      <c r="K43" s="34"/>
      <c r="Z43" s="34"/>
    </row>
    <row r="44" spans="2:26" ht="15.75" customHeight="1">
      <c r="E44" s="34"/>
      <c r="F44" s="34"/>
      <c r="G44" s="34"/>
      <c r="I44" s="34"/>
      <c r="J44" s="34"/>
      <c r="K44" s="34"/>
      <c r="Z44" s="34"/>
    </row>
    <row r="45" spans="2:26" ht="15.75" customHeight="1">
      <c r="E45" s="34"/>
      <c r="F45" s="34"/>
      <c r="G45" s="34"/>
      <c r="I45" s="34"/>
      <c r="J45" s="34"/>
      <c r="K45" s="34"/>
      <c r="Z45" s="34"/>
    </row>
    <row r="46" spans="2:26" ht="15.75" customHeight="1">
      <c r="E46" s="34"/>
      <c r="F46" s="34"/>
      <c r="G46" s="34"/>
      <c r="I46" s="34"/>
      <c r="J46" s="34"/>
      <c r="K46" s="34"/>
      <c r="Z46" s="34"/>
    </row>
    <row r="47" spans="2:26" ht="15.75" customHeight="1">
      <c r="E47" s="34"/>
      <c r="F47" s="34"/>
      <c r="G47" s="34"/>
      <c r="I47" s="34"/>
      <c r="J47" s="34"/>
      <c r="K47" s="34"/>
      <c r="Z47" s="34"/>
    </row>
    <row r="48" spans="2:26" ht="15.75" customHeight="1">
      <c r="E48" s="34"/>
      <c r="F48" s="34"/>
      <c r="G48" s="34"/>
      <c r="I48" s="34"/>
      <c r="J48" s="34"/>
      <c r="K48" s="34"/>
      <c r="Z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.7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spans="1:1" s="36" customFormat="1" ht="15.75" customHeight="1">
      <c r="A161" s="34"/>
    </row>
    <row r="162" spans="1:1" s="36" customFormat="1" ht="15.75" customHeight="1">
      <c r="A162" s="34"/>
    </row>
    <row r="163" spans="1:1" s="36" customFormat="1" ht="15.75" customHeight="1">
      <c r="A163" s="34"/>
    </row>
    <row r="164" spans="1:1" s="36" customFormat="1" ht="15.75" customHeight="1">
      <c r="A164" s="34"/>
    </row>
    <row r="165" spans="1:1" s="36" customFormat="1" ht="15.75" customHeight="1">
      <c r="A165" s="34"/>
    </row>
    <row r="166" spans="1:1" s="36" customFormat="1" ht="15.75" customHeight="1">
      <c r="A166" s="34"/>
    </row>
    <row r="167" spans="1:1" s="36" customFormat="1" ht="15.75" customHeight="1">
      <c r="A167" s="34"/>
    </row>
    <row r="168" spans="1:1" s="36" customFormat="1" ht="15.75" customHeight="1">
      <c r="A168" s="34"/>
    </row>
    <row r="169" spans="1:1" s="36" customFormat="1" ht="15.75" customHeight="1">
      <c r="A169" s="34"/>
    </row>
    <row r="170" spans="1:1" s="36" customFormat="1" ht="15.75" customHeight="1">
      <c r="A170" s="34"/>
    </row>
    <row r="171" spans="1:1" s="36" customFormat="1" ht="15.75" customHeight="1">
      <c r="A171" s="34"/>
    </row>
    <row r="172" spans="1:1" s="36" customFormat="1" ht="15.75" customHeight="1">
      <c r="A172" s="34"/>
    </row>
    <row r="173" spans="1:1" s="36" customFormat="1" ht="15.75" customHeight="1">
      <c r="A173" s="34"/>
    </row>
    <row r="174" spans="1:1" s="36" customFormat="1" ht="15.75" customHeight="1">
      <c r="A174" s="34"/>
    </row>
    <row r="175" spans="1:1" s="36" customFormat="1" ht="15.75" customHeight="1">
      <c r="A175" s="34"/>
    </row>
    <row r="176" spans="1:1" s="36" customFormat="1" ht="15.75" customHeight="1">
      <c r="A176" s="34"/>
    </row>
    <row r="177" spans="1:1" s="36" customFormat="1" ht="15.75" customHeight="1">
      <c r="A177" s="34"/>
    </row>
    <row r="178" spans="1:1" s="36" customFormat="1" ht="15.75" customHeight="1">
      <c r="A178" s="34"/>
    </row>
    <row r="179" spans="1:1" s="36" customFormat="1" ht="15.75" customHeight="1">
      <c r="A179" s="34"/>
    </row>
    <row r="180" spans="1:1" s="36" customFormat="1" ht="15.75" customHeight="1">
      <c r="A180" s="34"/>
    </row>
    <row r="181" spans="1:1" s="36" customFormat="1" ht="15.75" customHeight="1">
      <c r="A181" s="34"/>
    </row>
    <row r="182" spans="1:1" s="36" customFormat="1" ht="15.75" customHeight="1">
      <c r="A182" s="34"/>
    </row>
    <row r="183" spans="1:1" s="36" customFormat="1" ht="15.75" customHeight="1">
      <c r="A183" s="34"/>
    </row>
    <row r="184" spans="1:1" s="36" customFormat="1" ht="15.75" customHeight="1">
      <c r="A184" s="34"/>
    </row>
    <row r="185" spans="1:1" s="36" customFormat="1" ht="15.75" customHeight="1">
      <c r="A185" s="34"/>
    </row>
    <row r="186" spans="1:1" s="36" customFormat="1" ht="15.75" customHeight="1">
      <c r="A186" s="34"/>
    </row>
    <row r="187" spans="1:1" s="36" customFormat="1" ht="15.75" customHeight="1">
      <c r="A187" s="34"/>
    </row>
    <row r="188" spans="1:1" s="36" customFormat="1" ht="15.75" customHeight="1">
      <c r="A188" s="34"/>
    </row>
    <row r="189" spans="1:1" s="36" customFormat="1" ht="15.75" customHeight="1">
      <c r="A189" s="34"/>
    </row>
    <row r="190" spans="1:1" s="36" customFormat="1" ht="15.75" customHeight="1">
      <c r="A190" s="34"/>
    </row>
    <row r="191" spans="1:1" s="36" customFormat="1" ht="15.75" customHeight="1">
      <c r="A191" s="34"/>
    </row>
    <row r="192" spans="1:1" s="36" customFormat="1" ht="15.75" customHeight="1">
      <c r="A192" s="34"/>
    </row>
    <row r="193" spans="1:1" s="36" customFormat="1" ht="15.75" customHeight="1">
      <c r="A193" s="34"/>
    </row>
    <row r="194" spans="1:1" s="36" customFormat="1" ht="15.75" customHeight="1">
      <c r="A194" s="34"/>
    </row>
    <row r="195" spans="1:1" s="36" customFormat="1" ht="15.75" customHeight="1">
      <c r="A195" s="34"/>
    </row>
    <row r="196" spans="1:1" s="36" customFormat="1" ht="15.75" customHeight="1">
      <c r="A196" s="34"/>
    </row>
    <row r="197" spans="1:1" s="36" customFormat="1" ht="15.75" customHeight="1">
      <c r="A197" s="34"/>
    </row>
    <row r="198" spans="1:1" s="36" customFormat="1" ht="15.75" customHeight="1">
      <c r="A198" s="34"/>
    </row>
    <row r="199" spans="1:1" s="36" customFormat="1" ht="15.75" customHeight="1">
      <c r="A199" s="34"/>
    </row>
    <row r="200" spans="1:1" s="36" customFormat="1" ht="15.75" customHeight="1">
      <c r="A200" s="34"/>
    </row>
    <row r="201" spans="1:1" s="36" customFormat="1" ht="15.75" customHeight="1">
      <c r="A201" s="34"/>
    </row>
    <row r="202" spans="1:1" s="36" customFormat="1" ht="15.75" customHeight="1">
      <c r="A202" s="34"/>
    </row>
    <row r="203" spans="1:1" s="36" customFormat="1" ht="15.75" customHeight="1">
      <c r="A203" s="34"/>
    </row>
    <row r="204" spans="1:1" s="36" customFormat="1" ht="15.75" customHeight="1">
      <c r="A204" s="34"/>
    </row>
    <row r="205" spans="1:1" s="36" customFormat="1" ht="15.75" customHeight="1">
      <c r="A205" s="34"/>
    </row>
    <row r="206" spans="1:1" s="36" customFormat="1" ht="15.75" customHeight="1">
      <c r="A206" s="34"/>
    </row>
    <row r="207" spans="1:1" s="36" customFormat="1" ht="15.75" customHeight="1">
      <c r="A207" s="34"/>
    </row>
    <row r="208" spans="1:1" s="36" customFormat="1" ht="15.75" customHeight="1">
      <c r="A208" s="34"/>
    </row>
    <row r="209" spans="1:1" s="36" customFormat="1" ht="15.75" customHeight="1">
      <c r="A209" s="34"/>
    </row>
    <row r="210" spans="1:1" s="36" customFormat="1" ht="15.75" customHeight="1">
      <c r="A210" s="34"/>
    </row>
    <row r="211" spans="1:1" s="36" customFormat="1" ht="15.75" customHeight="1">
      <c r="A211" s="34"/>
    </row>
    <row r="212" spans="1:1" s="36" customFormat="1" ht="15.75" customHeight="1">
      <c r="A212" s="34"/>
    </row>
    <row r="213" spans="1:1" s="36" customFormat="1" ht="15.75" customHeight="1">
      <c r="A213" s="34"/>
    </row>
    <row r="214" spans="1:1" s="36" customFormat="1" ht="15.75" customHeight="1">
      <c r="A214" s="34"/>
    </row>
    <row r="215" spans="1:1" s="36" customFormat="1" ht="15.75" customHeight="1">
      <c r="A215" s="34"/>
    </row>
    <row r="216" spans="1:1" s="36" customFormat="1" ht="15.75" customHeight="1">
      <c r="A216" s="34"/>
    </row>
    <row r="217" spans="1:1" s="36" customFormat="1" ht="15.75" customHeight="1">
      <c r="A217" s="34"/>
    </row>
    <row r="218" spans="1:1" s="36" customFormat="1" ht="15.75" customHeight="1">
      <c r="A218" s="34"/>
    </row>
    <row r="219" spans="1:1" s="36" customFormat="1" ht="15.75" customHeight="1">
      <c r="A219" s="34"/>
    </row>
    <row r="220" spans="1:1" s="36" customFormat="1" ht="15.75" customHeight="1">
      <c r="A220" s="34"/>
    </row>
    <row r="221" spans="1:1" s="36" customFormat="1" ht="15.75" customHeight="1">
      <c r="A221" s="34"/>
    </row>
    <row r="222" spans="1:1" s="36" customFormat="1" ht="15.75" customHeight="1">
      <c r="A222" s="34"/>
    </row>
    <row r="223" spans="1:1" s="36" customFormat="1" ht="15.75" customHeight="1">
      <c r="A223" s="34"/>
    </row>
    <row r="224" spans="1:1" s="36" customFormat="1" ht="15.75" customHeight="1">
      <c r="A224" s="34"/>
    </row>
    <row r="225" spans="1:1" s="36" customFormat="1" ht="15.75" customHeight="1">
      <c r="A225" s="34"/>
    </row>
    <row r="226" spans="1:1" s="36" customFormat="1" ht="15.75" customHeight="1">
      <c r="A226" s="34"/>
    </row>
    <row r="227" spans="1:1" s="36" customFormat="1" ht="15.75" customHeight="1">
      <c r="A227" s="34"/>
    </row>
    <row r="228" spans="1:1" s="36" customFormat="1" ht="15.75" customHeight="1">
      <c r="A228" s="34"/>
    </row>
    <row r="229" spans="1:1" s="36" customFormat="1" ht="15.75" customHeight="1">
      <c r="A229" s="34"/>
    </row>
    <row r="230" spans="1:1" s="36" customFormat="1" ht="15.75" customHeight="1">
      <c r="A230" s="34"/>
    </row>
    <row r="231" spans="1:1" s="36" customFormat="1" ht="15.75" customHeight="1">
      <c r="A231" s="34"/>
    </row>
    <row r="232" spans="1:1" s="36" customFormat="1" ht="15.75" customHeight="1">
      <c r="A232" s="34"/>
    </row>
    <row r="233" spans="1:1" s="36" customFormat="1" ht="15.75" customHeight="1">
      <c r="A233" s="34"/>
    </row>
    <row r="234" spans="1:1" s="36" customFormat="1" ht="15.75" customHeight="1">
      <c r="A234" s="34"/>
    </row>
    <row r="235" spans="1:1" s="36" customFormat="1" ht="15.75" customHeight="1">
      <c r="A235" s="34"/>
    </row>
    <row r="236" spans="1:1" s="36" customFormat="1" ht="15.75" customHeight="1">
      <c r="A236" s="34"/>
    </row>
    <row r="237" spans="1:1" s="36" customFormat="1" ht="15.75" customHeight="1">
      <c r="A237" s="34"/>
    </row>
    <row r="238" spans="1:1" s="36" customFormat="1" ht="15.75" customHeight="1">
      <c r="A238" s="34"/>
    </row>
    <row r="239" spans="1:1" s="36" customFormat="1" ht="15.75" customHeight="1">
      <c r="A239" s="34"/>
    </row>
    <row r="240" spans="1:1" s="36" customFormat="1" ht="15.75" customHeight="1">
      <c r="A240" s="34"/>
    </row>
    <row r="241" spans="1:1" s="36" customFormat="1" ht="15.75" customHeight="1">
      <c r="A241" s="34"/>
    </row>
    <row r="242" spans="1:1" s="36" customFormat="1" ht="15.75" customHeight="1">
      <c r="A242" s="34"/>
    </row>
    <row r="243" spans="1:1" s="36" customFormat="1" ht="15.75" customHeight="1">
      <c r="A243" s="34"/>
    </row>
    <row r="244" spans="1:1" s="36" customFormat="1" ht="15.75" customHeight="1">
      <c r="A244" s="34"/>
    </row>
    <row r="245" spans="1:1" s="36" customFormat="1" ht="15.75" customHeight="1">
      <c r="A245" s="34"/>
    </row>
    <row r="246" spans="1:1" s="36" customFormat="1" ht="15.75" customHeight="1">
      <c r="A246" s="34"/>
    </row>
    <row r="247" spans="1:1" s="36" customFormat="1" ht="15.75" customHeight="1">
      <c r="A247" s="34"/>
    </row>
    <row r="248" spans="1:1" s="36" customFormat="1" ht="15.75" customHeight="1">
      <c r="A248" s="34"/>
    </row>
    <row r="249" spans="1:1" s="36" customFormat="1" ht="15.75" customHeight="1">
      <c r="A249" s="34"/>
    </row>
    <row r="250" spans="1:1" s="36" customFormat="1" ht="15.75" customHeight="1">
      <c r="A250" s="34"/>
    </row>
    <row r="251" spans="1:1" s="36" customFormat="1" ht="15.75" customHeight="1">
      <c r="A251" s="34"/>
    </row>
    <row r="252" spans="1:1" s="36" customFormat="1" ht="15.75" customHeight="1">
      <c r="A252" s="34"/>
    </row>
    <row r="253" spans="1:1" s="36" customFormat="1" ht="15.75" customHeight="1">
      <c r="A253" s="34"/>
    </row>
    <row r="254" spans="1:1" s="36" customFormat="1" ht="15.75" customHeight="1">
      <c r="A254" s="34"/>
    </row>
    <row r="255" spans="1:1" s="36" customFormat="1" ht="15.75" customHeight="1">
      <c r="A255" s="34"/>
    </row>
    <row r="256" spans="1:1" s="36" customFormat="1" ht="15.75" customHeight="1">
      <c r="A256" s="34"/>
    </row>
    <row r="257" spans="1:1" s="36" customFormat="1" ht="15.75" customHeight="1">
      <c r="A257" s="34"/>
    </row>
    <row r="258" spans="1:1" s="36" customFormat="1" ht="15.75" customHeight="1">
      <c r="A258" s="34"/>
    </row>
    <row r="259" spans="1:1" s="36" customFormat="1" ht="15.75" customHeight="1">
      <c r="A259" s="34"/>
    </row>
    <row r="260" spans="1:1" s="36" customFormat="1" ht="15.75" customHeight="1">
      <c r="A260" s="34"/>
    </row>
    <row r="261" spans="1:1" s="36" customFormat="1" ht="15.75" customHeight="1">
      <c r="A261" s="34"/>
    </row>
    <row r="262" spans="1:1" s="36" customFormat="1" ht="15.75" customHeight="1">
      <c r="A262" s="34"/>
    </row>
    <row r="263" spans="1:1" s="36" customFormat="1" ht="15.75" customHeight="1">
      <c r="A263" s="34"/>
    </row>
    <row r="264" spans="1:1" s="36" customFormat="1" ht="15.75" customHeight="1">
      <c r="A264" s="34"/>
    </row>
    <row r="265" spans="1:1" s="36" customFormat="1" ht="15.75" customHeight="1">
      <c r="A265" s="34"/>
    </row>
    <row r="266" spans="1:1" s="36" customFormat="1" ht="15.75" customHeight="1">
      <c r="A266" s="34"/>
    </row>
    <row r="267" spans="1:1" s="36" customFormat="1" ht="15.75" customHeight="1">
      <c r="A267" s="34"/>
    </row>
    <row r="268" spans="1:1" s="36" customFormat="1" ht="15.75" customHeight="1">
      <c r="A268" s="34"/>
    </row>
    <row r="269" spans="1:1" s="36" customFormat="1" ht="15.75" customHeight="1">
      <c r="A269" s="34"/>
    </row>
    <row r="270" spans="1:1" s="36" customFormat="1" ht="15.75" customHeight="1">
      <c r="A270" s="34"/>
    </row>
    <row r="271" spans="1:1" s="36" customFormat="1" ht="15.75" customHeight="1">
      <c r="A271" s="34"/>
    </row>
    <row r="272" spans="1:1" s="36" customFormat="1" ht="15.75" customHeight="1">
      <c r="A272" s="34"/>
    </row>
    <row r="273" spans="1:1" s="36" customFormat="1" ht="15.75" customHeight="1">
      <c r="A273" s="34"/>
    </row>
    <row r="274" spans="1:1" s="36" customFormat="1" ht="15.75" customHeight="1">
      <c r="A274" s="34"/>
    </row>
    <row r="275" spans="1:1" s="36" customFormat="1" ht="15.75" customHeight="1">
      <c r="A275" s="34"/>
    </row>
    <row r="276" spans="1:1" s="36" customFormat="1" ht="15.75" customHeight="1">
      <c r="A276" s="34"/>
    </row>
    <row r="277" spans="1:1" s="36" customFormat="1" ht="15.75" customHeight="1">
      <c r="A277" s="34"/>
    </row>
    <row r="278" spans="1:1" s="36" customFormat="1" ht="15.75" customHeight="1">
      <c r="A278" s="34"/>
    </row>
    <row r="279" spans="1:1" s="36" customFormat="1" ht="15.75" customHeight="1">
      <c r="A279" s="34"/>
    </row>
    <row r="280" spans="1:1" s="36" customFormat="1" ht="15.75" customHeight="1">
      <c r="A280" s="34"/>
    </row>
    <row r="281" spans="1:1" s="36" customFormat="1" ht="15.75" customHeight="1">
      <c r="A281" s="34"/>
    </row>
    <row r="282" spans="1:1" s="36" customFormat="1" ht="15.75" customHeight="1">
      <c r="A282" s="34"/>
    </row>
    <row r="283" spans="1:1" s="36" customFormat="1" ht="15.75" customHeight="1">
      <c r="A283" s="34"/>
    </row>
    <row r="284" spans="1:1" s="36" customFormat="1" ht="15.75" customHeight="1">
      <c r="A284" s="34"/>
    </row>
    <row r="285" spans="1:1" s="36" customFormat="1" ht="15.75" customHeight="1">
      <c r="A285" s="34"/>
    </row>
    <row r="286" spans="1:1" s="36" customFormat="1" ht="15.75" customHeight="1">
      <c r="A286" s="34"/>
    </row>
    <row r="287" spans="1:1" s="36" customFormat="1" ht="15.75" customHeight="1">
      <c r="A287" s="34"/>
    </row>
    <row r="288" spans="1:1" s="36" customFormat="1" ht="15.75" customHeight="1">
      <c r="A288" s="34"/>
    </row>
    <row r="289" spans="1:1" s="36" customFormat="1" ht="15.75" customHeight="1">
      <c r="A289" s="34"/>
    </row>
    <row r="290" spans="1:1" s="36" customFormat="1" ht="15.75" customHeight="1">
      <c r="A290" s="34"/>
    </row>
    <row r="291" spans="1:1" s="36" customFormat="1" ht="15.75" customHeight="1">
      <c r="A291" s="34"/>
    </row>
    <row r="292" spans="1:1" s="36" customFormat="1" ht="15.75" customHeight="1">
      <c r="A292" s="34"/>
    </row>
    <row r="293" spans="1:1" s="36" customFormat="1" ht="15.75" customHeight="1">
      <c r="A293" s="34"/>
    </row>
    <row r="294" spans="1:1" s="36" customFormat="1" ht="15.75" customHeight="1">
      <c r="A294" s="34"/>
    </row>
    <row r="295" spans="1:1" s="36" customFormat="1" ht="15.75" customHeight="1">
      <c r="A295" s="34"/>
    </row>
    <row r="296" spans="1:1" s="36" customFormat="1" ht="15.75" customHeight="1">
      <c r="A296" s="34"/>
    </row>
    <row r="297" spans="1:1" s="36" customFormat="1" ht="15.75" customHeight="1">
      <c r="A297" s="34"/>
    </row>
    <row r="298" spans="1:1" s="36" customFormat="1" ht="15.75" customHeight="1">
      <c r="A298" s="34"/>
    </row>
    <row r="299" spans="1:1" s="36" customFormat="1" ht="15.75" customHeight="1">
      <c r="A299" s="34"/>
    </row>
    <row r="300" spans="1:1" s="36" customFormat="1" ht="15.75" customHeight="1">
      <c r="A300" s="34"/>
    </row>
    <row r="301" spans="1:1" s="36" customFormat="1" ht="15.75" customHeight="1">
      <c r="A301" s="34"/>
    </row>
    <row r="302" spans="1:1" s="36" customFormat="1" ht="15.75" customHeight="1">
      <c r="A302" s="34"/>
    </row>
    <row r="303" spans="1:1" s="36" customFormat="1" ht="15.75" customHeight="1">
      <c r="A303" s="34"/>
    </row>
    <row r="304" spans="1:1" s="36" customFormat="1" ht="15.75" customHeight="1">
      <c r="A304" s="34"/>
    </row>
    <row r="305" spans="1:1" s="36" customFormat="1" ht="15.75" customHeight="1">
      <c r="A305" s="34"/>
    </row>
    <row r="306" spans="1:1" s="36" customFormat="1" ht="15.75" customHeight="1">
      <c r="A306" s="34"/>
    </row>
    <row r="307" spans="1:1" s="36" customFormat="1" ht="15.75" customHeight="1">
      <c r="A307" s="34"/>
    </row>
    <row r="308" spans="1:1" s="36" customFormat="1" ht="15.75" customHeight="1">
      <c r="A308" s="34"/>
    </row>
    <row r="309" spans="1:1" s="36" customFormat="1" ht="15.75" customHeight="1">
      <c r="A309" s="34"/>
    </row>
    <row r="310" spans="1:1" s="36" customFormat="1" ht="15.75" customHeight="1">
      <c r="A310" s="34"/>
    </row>
    <row r="311" spans="1:1" s="36" customFormat="1" ht="15.75" customHeight="1">
      <c r="A311" s="34"/>
    </row>
    <row r="312" spans="1:1" s="36" customFormat="1" ht="15.75" customHeight="1">
      <c r="A312" s="34"/>
    </row>
    <row r="313" spans="1:1" s="36" customFormat="1" ht="15.75" customHeight="1">
      <c r="A313" s="34"/>
    </row>
    <row r="314" spans="1:1" s="36" customFormat="1" ht="15.75" customHeight="1">
      <c r="A314" s="34"/>
    </row>
    <row r="315" spans="1:1" s="36" customFormat="1" ht="15.75" customHeight="1">
      <c r="A315" s="34"/>
    </row>
    <row r="316" spans="1:1" s="36" customFormat="1" ht="15.75" customHeight="1">
      <c r="A316" s="34"/>
    </row>
    <row r="317" spans="1:1" s="36" customFormat="1" ht="15.75" customHeight="1">
      <c r="A317" s="34"/>
    </row>
    <row r="318" spans="1:1" s="36" customFormat="1" ht="15.75" customHeight="1">
      <c r="A318" s="34"/>
    </row>
    <row r="319" spans="1:1" s="36" customFormat="1" ht="15.75" customHeight="1">
      <c r="A319" s="34"/>
    </row>
    <row r="320" spans="1:1" s="36" customFormat="1" ht="15.75" customHeight="1">
      <c r="A320" s="34"/>
    </row>
    <row r="321" spans="1:1" s="36" customFormat="1" ht="15.75" customHeight="1">
      <c r="A321" s="34"/>
    </row>
    <row r="322" spans="1:1" s="36" customFormat="1" ht="15.75" customHeight="1">
      <c r="A322" s="34"/>
    </row>
    <row r="323" spans="1:1" s="36" customFormat="1" ht="15.75" customHeight="1">
      <c r="A323" s="34"/>
    </row>
    <row r="324" spans="1:1" s="36" customFormat="1" ht="15.75" customHeight="1">
      <c r="A324" s="34"/>
    </row>
    <row r="325" spans="1:1" s="36" customFormat="1" ht="15.75" customHeight="1">
      <c r="A325" s="34"/>
    </row>
    <row r="326" spans="1:1" s="36" customFormat="1" ht="15.75" customHeight="1">
      <c r="A326" s="34"/>
    </row>
    <row r="327" spans="1:1" s="36" customFormat="1" ht="15.75" customHeight="1">
      <c r="A327" s="34"/>
    </row>
    <row r="328" spans="1:1" s="36" customFormat="1" ht="15.75" customHeight="1">
      <c r="A328" s="34"/>
    </row>
    <row r="329" spans="1:1" s="36" customFormat="1" ht="15.75" customHeight="1">
      <c r="A329" s="34"/>
    </row>
    <row r="330" spans="1:1" s="36" customFormat="1" ht="15.75" customHeight="1">
      <c r="A330" s="34"/>
    </row>
    <row r="331" spans="1:1" s="36" customFormat="1" ht="15.75" customHeight="1">
      <c r="A331" s="34"/>
    </row>
    <row r="332" spans="1:1" s="36" customFormat="1" ht="15.75" customHeight="1">
      <c r="A332" s="34"/>
    </row>
    <row r="333" spans="1:1" s="36" customFormat="1" ht="15.75" customHeight="1">
      <c r="A333" s="34"/>
    </row>
    <row r="334" spans="1:1" s="36" customFormat="1" ht="15.75" customHeight="1">
      <c r="A334" s="34"/>
    </row>
    <row r="335" spans="1:1" s="36" customFormat="1" ht="15.75" customHeight="1">
      <c r="A335" s="34"/>
    </row>
    <row r="336" spans="1:1" s="36" customFormat="1" ht="15.75" customHeight="1">
      <c r="A336" s="34"/>
    </row>
    <row r="337" spans="1:1" s="36" customFormat="1" ht="15.75" customHeight="1">
      <c r="A337" s="34"/>
    </row>
    <row r="338" spans="1:1" s="36" customFormat="1" ht="15.75" customHeight="1">
      <c r="A338" s="34"/>
    </row>
    <row r="339" spans="1:1" s="36" customFormat="1" ht="15.75" customHeight="1">
      <c r="A339" s="34"/>
    </row>
    <row r="340" spans="1:1" s="36" customFormat="1" ht="15.75" customHeight="1">
      <c r="A340" s="34"/>
    </row>
    <row r="341" spans="1:1" s="36" customFormat="1" ht="15.75" customHeight="1">
      <c r="A341" s="34"/>
    </row>
    <row r="342" spans="1:1" s="36" customFormat="1" ht="15.75" customHeight="1">
      <c r="A342" s="34"/>
    </row>
    <row r="343" spans="1:1" s="36" customFormat="1" ht="15.75" customHeight="1">
      <c r="A343" s="34"/>
    </row>
    <row r="344" spans="1:1" s="36" customFormat="1" ht="15.75" customHeight="1">
      <c r="A344" s="34"/>
    </row>
    <row r="345" spans="1:1" s="36" customFormat="1" ht="15.75" customHeight="1">
      <c r="A345" s="34"/>
    </row>
    <row r="346" spans="1:1" s="36" customFormat="1" ht="15.75" customHeight="1">
      <c r="A346" s="34"/>
    </row>
    <row r="347" spans="1:1" s="36" customFormat="1" ht="15.75" customHeight="1">
      <c r="A347" s="34"/>
    </row>
    <row r="348" spans="1:1" s="36" customFormat="1" ht="15.75" customHeight="1">
      <c r="A348" s="34"/>
    </row>
    <row r="349" spans="1:1" s="36" customFormat="1" ht="15.75" customHeight="1">
      <c r="A349" s="34"/>
    </row>
    <row r="350" spans="1:1" s="36" customFormat="1" ht="15.75" customHeight="1">
      <c r="A350" s="34"/>
    </row>
    <row r="351" spans="1:1" s="36" customFormat="1" ht="15.75" customHeight="1">
      <c r="A351" s="34"/>
    </row>
    <row r="352" spans="1:1" s="36" customFormat="1" ht="15.75" customHeight="1">
      <c r="A352" s="34"/>
    </row>
    <row r="353" spans="1:1" s="36" customFormat="1" ht="15.75" customHeight="1">
      <c r="A353" s="34"/>
    </row>
    <row r="354" spans="1:1" s="36" customFormat="1" ht="15.75" customHeight="1">
      <c r="A354" s="34"/>
    </row>
    <row r="355" spans="1:1" s="36" customFormat="1" ht="15.75" customHeight="1">
      <c r="A355" s="34"/>
    </row>
    <row r="356" spans="1:1" s="36" customFormat="1" ht="15.75" customHeight="1">
      <c r="A356" s="34"/>
    </row>
    <row r="357" spans="1:1" s="36" customFormat="1" ht="15.75" customHeight="1">
      <c r="A357" s="34"/>
    </row>
    <row r="358" spans="1:1" s="36" customFormat="1" ht="15.75" customHeight="1">
      <c r="A358" s="34"/>
    </row>
    <row r="359" spans="1:1" s="36" customFormat="1" ht="15.75" customHeight="1">
      <c r="A359" s="34"/>
    </row>
    <row r="360" spans="1:1" s="36" customFormat="1" ht="15.75" customHeight="1">
      <c r="A360" s="34"/>
    </row>
    <row r="361" spans="1:1" s="36" customFormat="1" ht="15.75" customHeight="1">
      <c r="A361" s="34"/>
    </row>
    <row r="362" spans="1:1" s="36" customFormat="1" ht="15.75" customHeight="1">
      <c r="A362" s="34"/>
    </row>
    <row r="363" spans="1:1" s="36" customFormat="1" ht="15.75" customHeight="1">
      <c r="A363" s="34"/>
    </row>
    <row r="364" spans="1:1" s="36" customFormat="1" ht="15.75" customHeight="1">
      <c r="A364" s="34"/>
    </row>
    <row r="365" spans="1:1" s="36" customFormat="1" ht="15.75" customHeight="1">
      <c r="A365" s="34"/>
    </row>
    <row r="366" spans="1:1" s="36" customFormat="1" ht="15.75" customHeight="1">
      <c r="A366" s="34"/>
    </row>
    <row r="367" spans="1:1" s="36" customFormat="1" ht="15.75" customHeight="1">
      <c r="A367" s="34"/>
    </row>
    <row r="368" spans="1:1" s="36" customFormat="1" ht="15.75" customHeight="1">
      <c r="A368" s="34"/>
    </row>
    <row r="369" spans="1:1" s="36" customFormat="1" ht="15.75" customHeight="1">
      <c r="A369" s="34"/>
    </row>
    <row r="370" spans="1:1" s="36" customFormat="1" ht="15.75" customHeight="1">
      <c r="A370" s="34"/>
    </row>
    <row r="371" spans="1:1" s="36" customFormat="1" ht="15.75" customHeight="1">
      <c r="A371" s="34"/>
    </row>
    <row r="372" spans="1:1" s="36" customFormat="1" ht="15.75" customHeight="1">
      <c r="A372" s="34"/>
    </row>
    <row r="373" spans="1:1" s="36" customFormat="1" ht="15.75" customHeight="1">
      <c r="A373" s="34"/>
    </row>
    <row r="374" spans="1:1" s="36" customFormat="1" ht="15.75" customHeight="1">
      <c r="A374" s="34"/>
    </row>
    <row r="375" spans="1:1" s="36" customFormat="1" ht="15.75" customHeight="1">
      <c r="A375" s="34"/>
    </row>
    <row r="376" spans="1:1" s="36" customFormat="1" ht="15.75" customHeight="1">
      <c r="A376" s="34"/>
    </row>
    <row r="377" spans="1:1" s="36" customFormat="1" ht="15.75" customHeight="1">
      <c r="A377" s="34"/>
    </row>
    <row r="378" spans="1:1" s="36" customFormat="1" ht="15.75" customHeight="1">
      <c r="A378" s="34"/>
    </row>
    <row r="379" spans="1:1" s="36" customFormat="1" ht="15.75" customHeight="1">
      <c r="A379" s="34"/>
    </row>
    <row r="380" spans="1:1" s="36" customFormat="1" ht="15.75" customHeight="1">
      <c r="A380" s="34"/>
    </row>
    <row r="381" spans="1:1" s="36" customFormat="1" ht="15.75" customHeight="1">
      <c r="A381" s="34"/>
    </row>
    <row r="382" spans="1:1" s="36" customFormat="1" ht="15.75" customHeight="1">
      <c r="A382" s="34"/>
    </row>
    <row r="383" spans="1:1" s="36" customFormat="1" ht="15.75" customHeight="1">
      <c r="A383" s="34"/>
    </row>
    <row r="384" spans="1:1" s="36" customFormat="1" ht="15.75" customHeight="1">
      <c r="A384" s="34"/>
    </row>
    <row r="385" spans="1:1" s="36" customFormat="1" ht="15.75" customHeight="1">
      <c r="A385" s="34"/>
    </row>
    <row r="386" spans="1:1" s="36" customFormat="1" ht="15.75" customHeight="1">
      <c r="A386" s="34"/>
    </row>
    <row r="387" spans="1:1" s="36" customFormat="1" ht="15.75" customHeight="1">
      <c r="A387" s="34"/>
    </row>
    <row r="388" spans="1:1" s="36" customFormat="1" ht="15.75" customHeight="1">
      <c r="A388" s="34"/>
    </row>
    <row r="389" spans="1:1" s="36" customFormat="1" ht="15.75" customHeight="1">
      <c r="A389" s="34"/>
    </row>
    <row r="390" spans="1:1" s="36" customFormat="1" ht="15.75" customHeight="1">
      <c r="A390" s="34"/>
    </row>
    <row r="391" spans="1:1" s="36" customFormat="1" ht="15.75" customHeight="1">
      <c r="A391" s="34"/>
    </row>
    <row r="392" spans="1:1" s="36" customFormat="1" ht="15.75" customHeight="1">
      <c r="A392" s="34"/>
    </row>
    <row r="393" spans="1:1" s="36" customFormat="1" ht="15.75" customHeight="1">
      <c r="A393" s="34"/>
    </row>
    <row r="394" spans="1:1" s="36" customFormat="1" ht="15.75" customHeight="1">
      <c r="A394" s="34"/>
    </row>
    <row r="395" spans="1:1" s="36" customFormat="1" ht="15.75" customHeight="1">
      <c r="A395" s="34"/>
    </row>
    <row r="396" spans="1:1" s="36" customFormat="1" ht="15.75" customHeight="1">
      <c r="A396" s="34"/>
    </row>
    <row r="397" spans="1:1" s="36" customFormat="1" ht="15.75" customHeight="1">
      <c r="A397" s="34"/>
    </row>
    <row r="398" spans="1:1" s="36" customFormat="1" ht="15.75" customHeight="1">
      <c r="A398" s="34"/>
    </row>
    <row r="399" spans="1:1" s="36" customFormat="1" ht="15.75" customHeight="1">
      <c r="A399" s="34"/>
    </row>
    <row r="400" spans="1:1" s="36" customFormat="1" ht="15.75" customHeight="1">
      <c r="A400" s="34"/>
    </row>
    <row r="401" spans="1:1" s="36" customFormat="1" ht="15.75" customHeight="1">
      <c r="A401" s="34"/>
    </row>
    <row r="402" spans="1:1" s="36" customFormat="1" ht="15.75" customHeight="1">
      <c r="A402" s="34"/>
    </row>
    <row r="403" spans="1:1" s="36" customFormat="1" ht="15.75" customHeight="1">
      <c r="A403" s="34"/>
    </row>
    <row r="404" spans="1:1" s="36" customFormat="1" ht="15.75" customHeight="1">
      <c r="A404" s="34"/>
    </row>
    <row r="405" spans="1:1" s="36" customFormat="1" ht="15.75" customHeight="1">
      <c r="A405" s="34"/>
    </row>
    <row r="406" spans="1:1" s="36" customFormat="1" ht="15.75" customHeight="1">
      <c r="A406" s="34"/>
    </row>
    <row r="407" spans="1:1" s="36" customFormat="1" ht="15.75" customHeight="1">
      <c r="A407" s="34"/>
    </row>
    <row r="408" spans="1:1" s="36" customFormat="1" ht="15.75" customHeight="1">
      <c r="A408" s="34"/>
    </row>
    <row r="409" spans="1:1" s="36" customFormat="1" ht="15.75" customHeight="1">
      <c r="A409" s="34"/>
    </row>
    <row r="410" spans="1:1" s="36" customFormat="1" ht="15.75" customHeight="1">
      <c r="A410" s="34"/>
    </row>
    <row r="411" spans="1:1" s="36" customFormat="1" ht="15.75" customHeight="1">
      <c r="A411" s="34"/>
    </row>
    <row r="412" spans="1:1" s="36" customFormat="1" ht="15.75" customHeight="1">
      <c r="A412" s="34"/>
    </row>
    <row r="413" spans="1:1" s="36" customFormat="1" ht="15.75" customHeight="1">
      <c r="A413" s="34"/>
    </row>
    <row r="414" spans="1:1" s="36" customFormat="1" ht="15.75" customHeight="1">
      <c r="A414" s="34"/>
    </row>
    <row r="415" spans="1:1" s="36" customFormat="1" ht="15.75" customHeight="1">
      <c r="A415" s="34"/>
    </row>
    <row r="416" spans="1:1" s="36" customFormat="1" ht="15.75" customHeight="1">
      <c r="A416" s="34"/>
    </row>
    <row r="417" spans="1:1" s="36" customFormat="1" ht="15.75" customHeight="1">
      <c r="A417" s="34"/>
    </row>
    <row r="418" spans="1:1" s="36" customFormat="1" ht="15.75" customHeight="1">
      <c r="A418" s="34"/>
    </row>
    <row r="419" spans="1:1" s="36" customFormat="1" ht="15.75" customHeight="1">
      <c r="A419" s="34"/>
    </row>
    <row r="420" spans="1:1" s="36" customFormat="1" ht="15.75" customHeight="1">
      <c r="A420" s="34"/>
    </row>
    <row r="421" spans="1:1" s="36" customFormat="1" ht="15.75" customHeight="1">
      <c r="A421" s="34"/>
    </row>
    <row r="422" spans="1:1" s="36" customFormat="1" ht="15.75" customHeight="1">
      <c r="A422" s="34"/>
    </row>
    <row r="423" spans="1:1" s="36" customFormat="1" ht="15.75" customHeight="1">
      <c r="A423" s="34"/>
    </row>
    <row r="424" spans="1:1" s="36" customFormat="1" ht="15.75" customHeight="1">
      <c r="A424" s="34"/>
    </row>
    <row r="425" spans="1:1" s="36" customFormat="1" ht="15.75" customHeight="1">
      <c r="A425" s="34"/>
    </row>
    <row r="426" spans="1:1" s="36" customFormat="1" ht="15.75" customHeight="1">
      <c r="A426" s="34"/>
    </row>
    <row r="427" spans="1:1" s="36" customFormat="1" ht="15.75" customHeight="1">
      <c r="A427" s="34"/>
    </row>
    <row r="428" spans="1:1" s="36" customFormat="1" ht="15.75" customHeight="1">
      <c r="A428" s="34"/>
    </row>
    <row r="429" spans="1:1" s="36" customFormat="1" ht="15.75" customHeight="1">
      <c r="A429" s="34"/>
    </row>
    <row r="430" spans="1:1" s="36" customFormat="1" ht="15.75" customHeight="1">
      <c r="A430" s="34"/>
    </row>
    <row r="431" spans="1:1" s="36" customFormat="1" ht="15.75" customHeight="1">
      <c r="A431" s="34"/>
    </row>
    <row r="432" spans="1:1" s="36" customFormat="1" ht="15.75" customHeight="1">
      <c r="A432" s="34"/>
    </row>
    <row r="433" spans="1:1" s="36" customFormat="1" ht="15.75" customHeight="1">
      <c r="A433" s="34"/>
    </row>
    <row r="434" spans="1:1" s="36" customFormat="1" ht="15.75" customHeight="1">
      <c r="A434" s="34"/>
    </row>
    <row r="435" spans="1:1" s="36" customFormat="1" ht="15.75" customHeight="1">
      <c r="A435" s="34"/>
    </row>
    <row r="436" spans="1:1" s="36" customFormat="1" ht="15.75" customHeight="1">
      <c r="A436" s="34"/>
    </row>
    <row r="437" spans="1:1" s="36" customFormat="1" ht="15.75" customHeight="1">
      <c r="A437" s="34"/>
    </row>
    <row r="438" spans="1:1" s="36" customFormat="1" ht="15.75" customHeight="1">
      <c r="A438" s="34"/>
    </row>
    <row r="439" spans="1:1" s="36" customFormat="1" ht="15.75" customHeight="1">
      <c r="A439" s="34"/>
    </row>
    <row r="440" spans="1:1" s="36" customFormat="1" ht="15.75" customHeight="1">
      <c r="A440" s="34"/>
    </row>
    <row r="441" spans="1:1" s="36" customFormat="1" ht="15.75" customHeight="1">
      <c r="A441" s="34"/>
    </row>
    <row r="442" spans="1:1" s="36" customFormat="1" ht="15.75" customHeight="1">
      <c r="A442" s="34"/>
    </row>
    <row r="443" spans="1:1" s="36" customFormat="1" ht="15.75" customHeight="1">
      <c r="A443" s="34"/>
    </row>
    <row r="444" spans="1:1" s="36" customFormat="1" ht="15.75" customHeight="1">
      <c r="A444" s="34"/>
    </row>
    <row r="445" spans="1:1" s="36" customFormat="1" ht="15.75" customHeight="1">
      <c r="A445" s="34"/>
    </row>
    <row r="446" spans="1:1" s="36" customFormat="1" ht="15.75" customHeight="1">
      <c r="A446" s="34"/>
    </row>
    <row r="447" spans="1:1" s="36" customFormat="1" ht="15.75" customHeight="1">
      <c r="A447" s="34"/>
    </row>
    <row r="448" spans="1:1" s="36" customFormat="1" ht="15.75" customHeight="1">
      <c r="A448" s="34"/>
    </row>
    <row r="449" spans="1:1" s="36" customFormat="1" ht="15.75" customHeight="1">
      <c r="A449" s="34"/>
    </row>
    <row r="450" spans="1:1" s="36" customFormat="1" ht="15.75" customHeight="1">
      <c r="A450" s="34"/>
    </row>
    <row r="451" spans="1:1" s="36" customFormat="1" ht="15.75" customHeight="1">
      <c r="A451" s="34"/>
    </row>
    <row r="452" spans="1:1" s="36" customFormat="1" ht="15.75" customHeight="1">
      <c r="A452" s="34"/>
    </row>
    <row r="453" spans="1:1" s="36" customFormat="1" ht="15.75" customHeight="1">
      <c r="A453" s="34"/>
    </row>
    <row r="454" spans="1:1" s="36" customFormat="1" ht="15.75" customHeight="1">
      <c r="A454" s="34"/>
    </row>
    <row r="455" spans="1:1" s="36" customFormat="1" ht="15.75" customHeight="1">
      <c r="A455" s="34"/>
    </row>
    <row r="456" spans="1:1" s="36" customFormat="1" ht="15.75" customHeight="1">
      <c r="A456" s="34"/>
    </row>
    <row r="457" spans="1:1" s="36" customFormat="1" ht="15.75" customHeight="1">
      <c r="A457" s="34"/>
    </row>
    <row r="458" spans="1:1" s="36" customFormat="1" ht="15.75" customHeight="1">
      <c r="A458" s="34"/>
    </row>
    <row r="459" spans="1:1" s="36" customFormat="1" ht="15.75" customHeight="1">
      <c r="A459" s="34"/>
    </row>
    <row r="460" spans="1:1" s="36" customFormat="1" ht="15.75" customHeight="1">
      <c r="A460" s="34"/>
    </row>
    <row r="461" spans="1:1" s="36" customFormat="1" ht="15.75" customHeight="1">
      <c r="A461" s="34"/>
    </row>
    <row r="462" spans="1:1" s="36" customFormat="1" ht="15.75" customHeight="1">
      <c r="A462" s="34"/>
    </row>
    <row r="463" spans="1:1" s="36" customFormat="1" ht="15.75" customHeight="1">
      <c r="A463" s="34"/>
    </row>
    <row r="464" spans="1:1" s="36" customFormat="1" ht="15.75" customHeight="1">
      <c r="A464" s="34"/>
    </row>
    <row r="465" spans="1:1" s="36" customFormat="1" ht="15.75" customHeight="1">
      <c r="A465" s="34"/>
    </row>
    <row r="466" spans="1:1" s="36" customFormat="1" ht="15.75" customHeight="1">
      <c r="A466" s="34"/>
    </row>
    <row r="467" spans="1:1" s="36" customFormat="1" ht="15.75" customHeight="1">
      <c r="A467" s="34"/>
    </row>
    <row r="468" spans="1:1" s="36" customFormat="1" ht="15.75" customHeight="1">
      <c r="A468" s="34"/>
    </row>
    <row r="469" spans="1:1" s="36" customFormat="1" ht="15.75" customHeight="1">
      <c r="A469" s="34"/>
    </row>
    <row r="470" spans="1:1" s="36" customFormat="1" ht="15.75" customHeight="1">
      <c r="A470" s="34"/>
    </row>
    <row r="471" spans="1:1" s="36" customFormat="1" ht="15.75" customHeight="1">
      <c r="A471" s="34"/>
    </row>
    <row r="472" spans="1:1" s="36" customFormat="1" ht="15.75" customHeight="1">
      <c r="A472" s="34"/>
    </row>
    <row r="473" spans="1:1" s="36" customFormat="1" ht="15.75" customHeight="1">
      <c r="A473" s="34"/>
    </row>
    <row r="474" spans="1:1" s="36" customFormat="1" ht="15.75" customHeight="1">
      <c r="A474" s="34"/>
    </row>
    <row r="475" spans="1:1" s="36" customFormat="1" ht="15.75" customHeight="1">
      <c r="A475" s="34"/>
    </row>
    <row r="476" spans="1:1" s="36" customFormat="1" ht="15.75" customHeight="1">
      <c r="A476" s="34"/>
    </row>
    <row r="477" spans="1:1" s="36" customFormat="1" ht="15.75" customHeight="1">
      <c r="A477" s="34"/>
    </row>
    <row r="478" spans="1:1" s="36" customFormat="1" ht="15.75" customHeight="1">
      <c r="A478" s="34"/>
    </row>
    <row r="479" spans="1:1" s="36" customFormat="1" ht="15.75" customHeight="1">
      <c r="A479" s="34"/>
    </row>
    <row r="480" spans="1:1" s="36" customFormat="1" ht="15.75" customHeight="1">
      <c r="A480" s="34"/>
    </row>
    <row r="481" spans="1:1" s="36" customFormat="1" ht="15.75" customHeight="1">
      <c r="A481" s="34"/>
    </row>
    <row r="482" spans="1:1" s="36" customFormat="1" ht="15.75" customHeight="1">
      <c r="A482" s="34"/>
    </row>
    <row r="483" spans="1:1" s="36" customFormat="1" ht="15.75" customHeight="1">
      <c r="A483" s="34"/>
    </row>
    <row r="484" spans="1:1" s="36" customFormat="1" ht="15.75" customHeight="1">
      <c r="A484" s="34"/>
    </row>
    <row r="485" spans="1:1" s="36" customFormat="1" ht="15.75" customHeight="1">
      <c r="A485" s="34"/>
    </row>
    <row r="486" spans="1:1" s="36" customFormat="1" ht="15.75" customHeight="1">
      <c r="A486" s="34"/>
    </row>
    <row r="487" spans="1:1" s="36" customFormat="1" ht="15.75" customHeight="1">
      <c r="A487" s="34"/>
    </row>
    <row r="488" spans="1:1" s="36" customFormat="1" ht="15.75" customHeight="1">
      <c r="A488" s="34"/>
    </row>
    <row r="489" spans="1:1" s="36" customFormat="1" ht="15.75" customHeight="1">
      <c r="A489" s="34"/>
    </row>
    <row r="490" spans="1:1" s="36" customFormat="1" ht="15.75" customHeight="1">
      <c r="A490" s="34"/>
    </row>
    <row r="491" spans="1:1" s="36" customFormat="1" ht="15.75" customHeight="1">
      <c r="A491" s="34"/>
    </row>
    <row r="492" spans="1:1" s="36" customFormat="1" ht="15.75" customHeight="1">
      <c r="A492" s="34"/>
    </row>
    <row r="493" spans="1:1" s="36" customFormat="1" ht="15.75" customHeight="1">
      <c r="A493" s="34"/>
    </row>
    <row r="494" spans="1:1" s="36" customFormat="1" ht="15.75" customHeight="1">
      <c r="A494" s="34"/>
    </row>
    <row r="495" spans="1:1" s="36" customFormat="1" ht="15.75" customHeight="1">
      <c r="A495" s="34"/>
    </row>
    <row r="496" spans="1:1" s="36" customFormat="1" ht="15.75" customHeight="1">
      <c r="A496" s="34"/>
    </row>
    <row r="497" spans="1:1" s="36" customFormat="1" ht="15.75" customHeight="1">
      <c r="A497" s="34"/>
    </row>
    <row r="498" spans="1:1" s="36" customFormat="1" ht="15.75" customHeight="1">
      <c r="A498" s="34"/>
    </row>
    <row r="499" spans="1:1" s="36" customFormat="1" ht="15.75" customHeight="1">
      <c r="A499" s="34"/>
    </row>
    <row r="500" spans="1:1" s="36" customFormat="1" ht="15.75" customHeight="1">
      <c r="A500" s="34"/>
    </row>
    <row r="501" spans="1:1" s="36" customFormat="1" ht="15.75" customHeight="1">
      <c r="A501" s="34"/>
    </row>
    <row r="502" spans="1:1" s="36" customFormat="1" ht="15.75" customHeight="1">
      <c r="A502" s="34"/>
    </row>
    <row r="503" spans="1:1" s="36" customFormat="1" ht="15.75" customHeight="1">
      <c r="A503" s="34"/>
    </row>
    <row r="504" spans="1:1" s="36" customFormat="1" ht="15.75" customHeight="1">
      <c r="A504" s="34"/>
    </row>
    <row r="505" spans="1:1" s="36" customFormat="1" ht="15.75" customHeight="1">
      <c r="A505" s="34"/>
    </row>
    <row r="506" spans="1:1" s="36" customFormat="1" ht="15.75" customHeight="1">
      <c r="A506" s="34"/>
    </row>
    <row r="507" spans="1:1" s="36" customFormat="1" ht="15.75" customHeight="1">
      <c r="A507" s="34"/>
    </row>
    <row r="508" spans="1:1" s="36" customFormat="1" ht="15.75" customHeight="1">
      <c r="A508" s="34"/>
    </row>
    <row r="509" spans="1:1" s="36" customFormat="1" ht="15.75" customHeight="1">
      <c r="A509" s="34"/>
    </row>
    <row r="510" spans="1:1" s="36" customFormat="1" ht="15.75" customHeight="1">
      <c r="A510" s="34"/>
    </row>
    <row r="511" spans="1:1" s="36" customFormat="1" ht="15.75" customHeight="1">
      <c r="A511" s="34"/>
    </row>
    <row r="512" spans="1:1" s="36" customFormat="1" ht="15.75" customHeight="1">
      <c r="A512" s="34"/>
    </row>
    <row r="513" spans="1:1" s="36" customFormat="1" ht="15.75" customHeight="1">
      <c r="A513" s="34"/>
    </row>
    <row r="514" spans="1:1" s="36" customFormat="1" ht="15.75" customHeight="1">
      <c r="A514" s="34"/>
    </row>
    <row r="515" spans="1:1" s="36" customFormat="1" ht="15.75" customHeight="1">
      <c r="A515" s="34"/>
    </row>
    <row r="516" spans="1:1" s="36" customFormat="1" ht="15.75" customHeight="1">
      <c r="A516" s="34"/>
    </row>
    <row r="517" spans="1:1" s="36" customFormat="1" ht="15.75" customHeight="1">
      <c r="A517" s="34"/>
    </row>
    <row r="518" spans="1:1" s="36" customFormat="1" ht="15.75" customHeight="1">
      <c r="A518" s="34"/>
    </row>
    <row r="519" spans="1:1" s="36" customFormat="1" ht="15.75" customHeight="1">
      <c r="A519" s="34"/>
    </row>
    <row r="520" spans="1:1" s="36" customFormat="1" ht="15.75" customHeight="1">
      <c r="A520" s="34"/>
    </row>
    <row r="521" spans="1:1" s="36" customFormat="1" ht="15.75" customHeight="1">
      <c r="A521" s="34"/>
    </row>
    <row r="522" spans="1:1" s="36" customFormat="1" ht="15.75" customHeight="1">
      <c r="A522" s="34"/>
    </row>
    <row r="523" spans="1:1" s="36" customFormat="1" ht="15.75" customHeight="1">
      <c r="A523" s="34"/>
    </row>
    <row r="524" spans="1:1" s="36" customFormat="1" ht="15.75" customHeight="1">
      <c r="A524" s="34"/>
    </row>
    <row r="525" spans="1:1" s="36" customFormat="1" ht="15.75" customHeight="1">
      <c r="A525" s="34"/>
    </row>
    <row r="526" spans="1:1" s="36" customFormat="1" ht="15.75" customHeight="1">
      <c r="A526" s="34"/>
    </row>
    <row r="527" spans="1:1" s="36" customFormat="1" ht="15.75" customHeight="1">
      <c r="A527" s="34"/>
    </row>
    <row r="528" spans="1:1" s="36" customFormat="1" ht="15.75" customHeight="1">
      <c r="A528" s="34"/>
    </row>
    <row r="529" spans="1:1" s="36" customFormat="1" ht="15.75" customHeight="1">
      <c r="A529" s="34"/>
    </row>
    <row r="530" spans="1:1" s="36" customFormat="1" ht="15.75" customHeight="1">
      <c r="A530" s="34"/>
    </row>
    <row r="531" spans="1:1" s="36" customFormat="1" ht="15.75" customHeight="1">
      <c r="A531" s="34"/>
    </row>
    <row r="532" spans="1:1" s="36" customFormat="1" ht="15.75" customHeight="1">
      <c r="A532" s="34"/>
    </row>
    <row r="533" spans="1:1" s="36" customFormat="1" ht="15.75" customHeight="1">
      <c r="A533" s="34"/>
    </row>
    <row r="534" spans="1:1" s="36" customFormat="1" ht="15.75" customHeight="1">
      <c r="A534" s="34"/>
    </row>
    <row r="535" spans="1:1" s="36" customFormat="1" ht="15.75" customHeight="1">
      <c r="A535" s="34"/>
    </row>
    <row r="536" spans="1:1" s="36" customFormat="1" ht="15.75" customHeight="1">
      <c r="A536" s="34"/>
    </row>
    <row r="537" spans="1:1" s="36" customFormat="1" ht="15.75" customHeight="1">
      <c r="A537" s="34"/>
    </row>
    <row r="538" spans="1:1" s="36" customFormat="1" ht="15.75" customHeight="1">
      <c r="A538" s="34"/>
    </row>
    <row r="539" spans="1:1" s="36" customFormat="1" ht="15.75" customHeight="1">
      <c r="A539" s="34"/>
    </row>
    <row r="540" spans="1:1" s="36" customFormat="1" ht="15.75" customHeight="1">
      <c r="A540" s="34"/>
    </row>
    <row r="541" spans="1:1" s="36" customFormat="1" ht="15.75" customHeight="1">
      <c r="A541" s="34"/>
    </row>
    <row r="542" spans="1:1" s="36" customFormat="1" ht="15.75" customHeight="1">
      <c r="A542" s="34"/>
    </row>
    <row r="543" spans="1:1" s="36" customFormat="1" ht="15.75" customHeight="1">
      <c r="A543" s="34"/>
    </row>
    <row r="544" spans="1:1" s="36" customFormat="1" ht="15.75" customHeight="1">
      <c r="A544" s="34"/>
    </row>
    <row r="545" spans="1:1" s="36" customFormat="1" ht="15.75" customHeight="1">
      <c r="A545" s="34"/>
    </row>
    <row r="546" spans="1:1" s="36" customFormat="1" ht="15.75" customHeight="1">
      <c r="A546" s="34"/>
    </row>
    <row r="547" spans="1:1" s="36" customFormat="1" ht="15.75" customHeight="1">
      <c r="A547" s="34"/>
    </row>
    <row r="548" spans="1:1" s="36" customFormat="1" ht="15.75" customHeight="1">
      <c r="A548" s="34"/>
    </row>
    <row r="549" spans="1:1" s="36" customFormat="1" ht="15.75" customHeight="1">
      <c r="A549" s="34"/>
    </row>
    <row r="550" spans="1:1" s="36" customFormat="1" ht="15.75" customHeight="1">
      <c r="A550" s="34"/>
    </row>
    <row r="551" spans="1:1" s="36" customFormat="1" ht="15.75" customHeight="1">
      <c r="A551" s="34"/>
    </row>
    <row r="552" spans="1:1" s="36" customFormat="1" ht="15.75" customHeight="1">
      <c r="A552" s="34"/>
    </row>
    <row r="553" spans="1:1" s="36" customFormat="1" ht="15.75" customHeight="1">
      <c r="A553" s="34"/>
    </row>
    <row r="554" spans="1:1" s="36" customFormat="1" ht="15.75" customHeight="1">
      <c r="A554" s="34"/>
    </row>
    <row r="555" spans="1:1" s="36" customFormat="1" ht="15.75" customHeight="1">
      <c r="A555" s="34"/>
    </row>
    <row r="556" spans="1:1" s="36" customFormat="1" ht="15.75" customHeight="1">
      <c r="A556" s="34"/>
    </row>
    <row r="557" spans="1:1" s="36" customFormat="1" ht="15.75" customHeight="1">
      <c r="A557" s="34"/>
    </row>
    <row r="558" spans="1:1" s="36" customFormat="1" ht="15.75" customHeight="1">
      <c r="A558" s="34"/>
    </row>
    <row r="559" spans="1:1" s="36" customFormat="1" ht="15.75" customHeight="1">
      <c r="A559" s="34"/>
    </row>
    <row r="560" spans="1:1" s="36" customFormat="1" ht="15.75" customHeight="1">
      <c r="A560" s="34"/>
    </row>
    <row r="561" spans="1:1" s="36" customFormat="1" ht="15.75" customHeight="1">
      <c r="A561" s="34"/>
    </row>
    <row r="562" spans="1:1" s="36" customFormat="1" ht="15.75" customHeight="1">
      <c r="A562" s="34"/>
    </row>
    <row r="563" spans="1:1" s="36" customFormat="1" ht="15.75" customHeight="1">
      <c r="A563" s="34"/>
    </row>
    <row r="564" spans="1:1" s="36" customFormat="1" ht="15.75" customHeight="1">
      <c r="A564" s="34"/>
    </row>
    <row r="565" spans="1:1" s="36" customFormat="1" ht="15.75" customHeight="1">
      <c r="A565" s="34"/>
    </row>
    <row r="566" spans="1:1" s="36" customFormat="1" ht="15.75" customHeight="1">
      <c r="A566" s="34"/>
    </row>
    <row r="567" spans="1:1" s="36" customFormat="1" ht="15.75" customHeight="1">
      <c r="A567" s="34"/>
    </row>
    <row r="568" spans="1:1" s="36" customFormat="1" ht="15.75" customHeight="1">
      <c r="A568" s="34"/>
    </row>
    <row r="569" spans="1:1" s="36" customFormat="1" ht="15.75" customHeight="1">
      <c r="A569" s="34"/>
    </row>
    <row r="570" spans="1:1" s="36" customFormat="1" ht="15.75" customHeight="1">
      <c r="A570" s="34"/>
    </row>
    <row r="571" spans="1:1" s="36" customFormat="1" ht="15.75" customHeight="1">
      <c r="A571" s="34"/>
    </row>
    <row r="572" spans="1:1" s="36" customFormat="1" ht="15.75" customHeight="1">
      <c r="A572" s="34"/>
    </row>
    <row r="573" spans="1:1" s="36" customFormat="1" ht="15.75" customHeight="1">
      <c r="A573" s="34"/>
    </row>
    <row r="574" spans="1:1" s="36" customFormat="1" ht="15.75" customHeight="1">
      <c r="A574" s="34"/>
    </row>
    <row r="575" spans="1:1" s="36" customFormat="1" ht="15.75" customHeight="1">
      <c r="A575" s="34"/>
    </row>
    <row r="576" spans="1:1" s="36" customFormat="1" ht="15.75" customHeight="1">
      <c r="A576" s="34"/>
    </row>
    <row r="577" spans="1:1" s="36" customFormat="1" ht="15.75" customHeight="1">
      <c r="A577" s="34"/>
    </row>
    <row r="578" spans="1:1" s="36" customFormat="1" ht="15.75" customHeight="1">
      <c r="A578" s="34"/>
    </row>
    <row r="579" spans="1:1" s="36" customFormat="1" ht="15.75" customHeight="1">
      <c r="A579" s="34"/>
    </row>
    <row r="580" spans="1:1" s="36" customFormat="1" ht="15.75" customHeight="1">
      <c r="A580" s="34"/>
    </row>
    <row r="581" spans="1:1" s="36" customFormat="1" ht="15.75" customHeight="1">
      <c r="A581" s="34"/>
    </row>
    <row r="582" spans="1:1" s="36" customFormat="1" ht="15.75" customHeight="1">
      <c r="A582" s="34"/>
    </row>
    <row r="583" spans="1:1" s="36" customFormat="1" ht="15.75" customHeight="1">
      <c r="A583" s="34"/>
    </row>
    <row r="584" spans="1:1" s="36" customFormat="1" ht="15.75" customHeight="1">
      <c r="A584" s="34"/>
    </row>
    <row r="585" spans="1:1" s="36" customFormat="1" ht="15.75" customHeight="1">
      <c r="A585" s="34"/>
    </row>
    <row r="586" spans="1:1" s="36" customFormat="1" ht="15.75" customHeight="1">
      <c r="A586" s="34"/>
    </row>
    <row r="587" spans="1:1" s="36" customFormat="1" ht="15.75" customHeight="1">
      <c r="A587" s="34"/>
    </row>
    <row r="588" spans="1:1" s="36" customFormat="1" ht="15.75" customHeight="1">
      <c r="A588" s="34"/>
    </row>
    <row r="589" spans="1:1" s="36" customFormat="1" ht="15.75" customHeight="1">
      <c r="A589" s="34"/>
    </row>
    <row r="590" spans="1:1" s="36" customFormat="1" ht="15.75" customHeight="1">
      <c r="A590" s="34"/>
    </row>
    <row r="591" spans="1:1" s="36" customFormat="1" ht="15.75" customHeight="1">
      <c r="A591" s="34"/>
    </row>
    <row r="592" spans="1:1" s="36" customFormat="1" ht="15.75" customHeight="1">
      <c r="A592" s="34"/>
    </row>
    <row r="593" spans="1:1" s="36" customFormat="1" ht="15.75" customHeight="1">
      <c r="A593" s="34"/>
    </row>
    <row r="594" spans="1:1" s="36" customFormat="1" ht="15.75" customHeight="1">
      <c r="A594" s="34"/>
    </row>
    <row r="595" spans="1:1" s="36" customFormat="1" ht="15.75" customHeight="1">
      <c r="A595" s="34"/>
    </row>
    <row r="596" spans="1:1" s="36" customFormat="1" ht="15.75" customHeight="1">
      <c r="A596" s="34"/>
    </row>
    <row r="597" spans="1:1" s="36" customFormat="1" ht="15.75" customHeight="1">
      <c r="A597" s="34"/>
    </row>
    <row r="598" spans="1:1" s="36" customFormat="1" ht="15.75" customHeight="1">
      <c r="A598" s="34"/>
    </row>
    <row r="599" spans="1:1" s="36" customFormat="1" ht="15.75" customHeight="1">
      <c r="A599" s="34"/>
    </row>
    <row r="600" spans="1:1" s="36" customFormat="1" ht="15.75" customHeight="1">
      <c r="A600" s="34"/>
    </row>
    <row r="601" spans="1:1" s="36" customFormat="1" ht="15.75" customHeight="1">
      <c r="A601" s="34"/>
    </row>
    <row r="602" spans="1:1" s="36" customFormat="1" ht="15.75" customHeight="1">
      <c r="A602" s="34"/>
    </row>
    <row r="603" spans="1:1" s="36" customFormat="1" ht="15.75" customHeight="1">
      <c r="A603" s="34"/>
    </row>
    <row r="604" spans="1:1" s="36" customFormat="1" ht="15.75" customHeight="1">
      <c r="A604" s="34"/>
    </row>
    <row r="605" spans="1:1" s="36" customFormat="1" ht="15.75" customHeight="1">
      <c r="A605" s="34"/>
    </row>
    <row r="606" spans="1:1" s="36" customFormat="1" ht="15.75" customHeight="1">
      <c r="A606" s="34"/>
    </row>
    <row r="607" spans="1:1" s="36" customFormat="1" ht="15.75" customHeight="1">
      <c r="A607" s="34"/>
    </row>
    <row r="608" spans="1:1" s="36" customFormat="1" ht="15.75" customHeight="1">
      <c r="A608" s="34"/>
    </row>
    <row r="609" spans="1:1" s="36" customFormat="1" ht="15.75" customHeight="1">
      <c r="A609" s="34"/>
    </row>
    <row r="610" spans="1:1" s="36" customFormat="1" ht="15.75" customHeight="1">
      <c r="A610" s="34"/>
    </row>
    <row r="611" spans="1:1" s="36" customFormat="1" ht="15.75" customHeight="1">
      <c r="A611" s="34"/>
    </row>
    <row r="612" spans="1:1" s="36" customFormat="1" ht="15.75" customHeight="1">
      <c r="A612" s="34"/>
    </row>
    <row r="613" spans="1:1" s="36" customFormat="1" ht="15.75" customHeight="1">
      <c r="A613" s="34"/>
    </row>
    <row r="614" spans="1:1" s="36" customFormat="1" ht="15.75" customHeight="1">
      <c r="A614" s="34"/>
    </row>
    <row r="615" spans="1:1" s="36" customFormat="1" ht="15.75" customHeight="1">
      <c r="A615" s="34"/>
    </row>
    <row r="616" spans="1:1" s="36" customFormat="1" ht="15.75" customHeight="1">
      <c r="A616" s="34"/>
    </row>
    <row r="617" spans="1:1" s="36" customFormat="1" ht="15.75" customHeight="1">
      <c r="A617" s="34"/>
    </row>
    <row r="618" spans="1:1" s="36" customFormat="1" ht="15.75" customHeight="1">
      <c r="A618" s="34"/>
    </row>
    <row r="619" spans="1:1" s="36" customFormat="1" ht="15.75" customHeight="1">
      <c r="A619" s="34"/>
    </row>
    <row r="620" spans="1:1" s="36" customFormat="1" ht="15.75" customHeight="1">
      <c r="A620" s="34"/>
    </row>
    <row r="621" spans="1:1" s="36" customFormat="1" ht="15.75" customHeight="1">
      <c r="A621" s="34"/>
    </row>
    <row r="622" spans="1:1" s="36" customFormat="1" ht="15.75" customHeight="1">
      <c r="A622" s="34"/>
    </row>
    <row r="623" spans="1:1" s="36" customFormat="1" ht="15.75" customHeight="1">
      <c r="A623" s="34"/>
    </row>
    <row r="624" spans="1:1" s="36" customFormat="1" ht="15.75" customHeight="1">
      <c r="A624" s="34"/>
    </row>
    <row r="625" spans="1:1" s="36" customFormat="1" ht="15.75" customHeight="1">
      <c r="A625" s="34"/>
    </row>
    <row r="626" spans="1:1" s="36" customFormat="1" ht="15.75" customHeight="1">
      <c r="A626" s="34"/>
    </row>
    <row r="627" spans="1:1" s="36" customFormat="1" ht="15.75" customHeight="1">
      <c r="A627" s="34"/>
    </row>
    <row r="628" spans="1:1" s="36" customFormat="1" ht="15.75" customHeight="1">
      <c r="A628" s="34"/>
    </row>
    <row r="629" spans="1:1" s="36" customFormat="1" ht="15.75" customHeight="1">
      <c r="A629" s="34"/>
    </row>
    <row r="630" spans="1:1" s="36" customFormat="1" ht="15.75" customHeight="1">
      <c r="A630" s="34"/>
    </row>
    <row r="631" spans="1:1" s="36" customFormat="1" ht="15.75" customHeight="1">
      <c r="A631" s="34"/>
    </row>
    <row r="632" spans="1:1" s="36" customFormat="1" ht="15.75" customHeight="1">
      <c r="A632" s="34"/>
    </row>
    <row r="633" spans="1:1" s="36" customFormat="1" ht="15.75" customHeight="1">
      <c r="A633" s="34"/>
    </row>
    <row r="634" spans="1:1" s="36" customFormat="1" ht="15.75" customHeight="1">
      <c r="A634" s="34"/>
    </row>
    <row r="635" spans="1:1" s="36" customFormat="1" ht="15.75" customHeight="1">
      <c r="A635" s="34"/>
    </row>
    <row r="636" spans="1:1" s="36" customFormat="1" ht="15.75" customHeight="1">
      <c r="A636" s="34"/>
    </row>
    <row r="637" spans="1:1" s="36" customFormat="1" ht="15.75" customHeight="1">
      <c r="A637" s="34"/>
    </row>
    <row r="638" spans="1:1" s="36" customFormat="1" ht="15.75" customHeight="1">
      <c r="A638" s="34"/>
    </row>
    <row r="639" spans="1:1" s="36" customFormat="1" ht="15.75" customHeight="1">
      <c r="A639" s="34"/>
    </row>
    <row r="640" spans="1:1" s="36" customFormat="1" ht="15.75" customHeight="1">
      <c r="A640" s="34"/>
    </row>
    <row r="641" spans="1:1" s="36" customFormat="1" ht="15.75" customHeight="1">
      <c r="A641" s="34"/>
    </row>
    <row r="642" spans="1:1" s="36" customFormat="1" ht="15.75" customHeight="1">
      <c r="A642" s="34"/>
    </row>
    <row r="643" spans="1:1" s="36" customFormat="1" ht="15.75" customHeight="1">
      <c r="A643" s="34"/>
    </row>
    <row r="644" spans="1:1" s="36" customFormat="1" ht="15.75" customHeight="1">
      <c r="A644" s="34"/>
    </row>
    <row r="645" spans="1:1" s="36" customFormat="1" ht="15.75" customHeight="1">
      <c r="A645" s="34"/>
    </row>
    <row r="646" spans="1:1" s="36" customFormat="1" ht="15.75" customHeight="1">
      <c r="A646" s="34"/>
    </row>
    <row r="647" spans="1:1" s="36" customFormat="1" ht="15.75" customHeight="1">
      <c r="A647" s="34"/>
    </row>
    <row r="648" spans="1:1" s="36" customFormat="1" ht="15.75" customHeight="1">
      <c r="A648" s="34"/>
    </row>
    <row r="649" spans="1:1" s="36" customFormat="1" ht="15.75" customHeight="1">
      <c r="A649" s="34"/>
    </row>
    <row r="650" spans="1:1" s="36" customFormat="1" ht="15.75" customHeight="1">
      <c r="A650" s="34"/>
    </row>
    <row r="651" spans="1:1" s="36" customFormat="1" ht="15.75" customHeight="1">
      <c r="A651" s="34"/>
    </row>
    <row r="652" spans="1:1" s="36" customFormat="1" ht="15.75" customHeight="1">
      <c r="A652" s="34"/>
    </row>
    <row r="653" spans="1:1" s="36" customFormat="1" ht="15.75" customHeight="1">
      <c r="A653" s="34"/>
    </row>
    <row r="654" spans="1:1" s="36" customFormat="1" ht="15.75" customHeight="1">
      <c r="A654" s="34"/>
    </row>
    <row r="655" spans="1:1" s="36" customFormat="1" ht="15.75" customHeight="1">
      <c r="A655" s="34"/>
    </row>
    <row r="656" spans="1:1" s="36" customFormat="1" ht="15.75" customHeight="1">
      <c r="A656" s="34"/>
    </row>
    <row r="657" spans="1:1" s="36" customFormat="1" ht="15.75" customHeight="1">
      <c r="A657" s="34"/>
    </row>
    <row r="658" spans="1:1" s="36" customFormat="1" ht="15.75" customHeight="1">
      <c r="A658" s="34"/>
    </row>
    <row r="659" spans="1:1" s="36" customFormat="1" ht="15.75" customHeight="1">
      <c r="A659" s="34"/>
    </row>
    <row r="660" spans="1:1" s="36" customFormat="1" ht="15.75" customHeight="1">
      <c r="A660" s="34"/>
    </row>
    <row r="661" spans="1:1" s="36" customFormat="1" ht="15.75" customHeight="1">
      <c r="A661" s="34"/>
    </row>
    <row r="662" spans="1:1" s="36" customFormat="1" ht="15.75" customHeight="1">
      <c r="A662" s="34"/>
    </row>
    <row r="663" spans="1:1" s="36" customFormat="1" ht="15.75" customHeight="1">
      <c r="A663" s="34"/>
    </row>
    <row r="664" spans="1:1" s="36" customFormat="1" ht="15.75" customHeight="1">
      <c r="A664" s="34"/>
    </row>
    <row r="665" spans="1:1" s="36" customFormat="1" ht="15.75" customHeight="1">
      <c r="A665" s="34"/>
    </row>
    <row r="666" spans="1:1" s="36" customFormat="1" ht="15.75" customHeight="1">
      <c r="A666" s="34"/>
    </row>
    <row r="667" spans="1:1" s="36" customFormat="1" ht="15.75" customHeight="1">
      <c r="A667" s="34"/>
    </row>
    <row r="668" spans="1:1" s="36" customFormat="1" ht="15.75" customHeight="1">
      <c r="A668" s="34"/>
    </row>
    <row r="669" spans="1:1" s="36" customFormat="1" ht="15.75" customHeight="1">
      <c r="A669" s="34"/>
    </row>
    <row r="670" spans="1:1" s="36" customFormat="1" ht="15.75" customHeight="1">
      <c r="A670" s="34"/>
    </row>
    <row r="671" spans="1:1" s="36" customFormat="1" ht="15.75" customHeight="1">
      <c r="A671" s="34"/>
    </row>
    <row r="672" spans="1:1" s="36" customFormat="1" ht="15.75" customHeight="1">
      <c r="A672" s="34"/>
    </row>
    <row r="673" spans="1:1" s="36" customFormat="1" ht="15.75" customHeight="1">
      <c r="A673" s="34"/>
    </row>
    <row r="674" spans="1:1" s="36" customFormat="1" ht="15.75" customHeight="1">
      <c r="A674" s="34"/>
    </row>
    <row r="675" spans="1:1" s="36" customFormat="1" ht="15.75" customHeight="1">
      <c r="A675" s="34"/>
    </row>
    <row r="676" spans="1:1" s="36" customFormat="1" ht="15.75" customHeight="1">
      <c r="A676" s="34"/>
    </row>
    <row r="677" spans="1:1" s="36" customFormat="1" ht="15.75" customHeight="1">
      <c r="A677" s="34"/>
    </row>
    <row r="678" spans="1:1" s="36" customFormat="1" ht="15.75" customHeight="1">
      <c r="A678" s="34"/>
    </row>
    <row r="679" spans="1:1" s="36" customFormat="1" ht="15.75" customHeight="1">
      <c r="A679" s="34"/>
    </row>
    <row r="680" spans="1:1" s="36" customFormat="1" ht="15.75" customHeight="1">
      <c r="A680" s="34"/>
    </row>
    <row r="681" spans="1:1" s="36" customFormat="1" ht="15.75" customHeight="1">
      <c r="A681" s="34"/>
    </row>
    <row r="682" spans="1:1" s="36" customFormat="1" ht="15.75" customHeight="1">
      <c r="A682" s="34"/>
    </row>
    <row r="683" spans="1:1" s="36" customFormat="1" ht="15.75" customHeight="1">
      <c r="A683" s="34"/>
    </row>
    <row r="684" spans="1:1" s="36" customFormat="1" ht="15.75" customHeight="1">
      <c r="A684" s="34"/>
    </row>
    <row r="685" spans="1:1" s="36" customFormat="1" ht="15.75" customHeight="1">
      <c r="A685" s="34"/>
    </row>
    <row r="686" spans="1:1" s="36" customFormat="1" ht="15.75" customHeight="1">
      <c r="A686" s="34"/>
    </row>
    <row r="687" spans="1:1" s="36" customFormat="1" ht="15.75" customHeight="1">
      <c r="A687" s="34"/>
    </row>
    <row r="688" spans="1:1" s="36" customFormat="1" ht="15.75" customHeight="1">
      <c r="A688" s="34"/>
    </row>
    <row r="689" spans="1:1" s="36" customFormat="1" ht="15.75" customHeight="1">
      <c r="A689" s="34"/>
    </row>
    <row r="690" spans="1:1" s="36" customFormat="1" ht="15.75" customHeight="1">
      <c r="A690" s="34"/>
    </row>
    <row r="691" spans="1:1" s="36" customFormat="1" ht="15.75" customHeight="1">
      <c r="A691" s="34"/>
    </row>
    <row r="692" spans="1:1" s="36" customFormat="1" ht="15.75" customHeight="1">
      <c r="A692" s="34"/>
    </row>
    <row r="693" spans="1:1" s="36" customFormat="1" ht="15.75" customHeight="1">
      <c r="A693" s="34"/>
    </row>
    <row r="694" spans="1:1" s="36" customFormat="1" ht="15.75" customHeight="1">
      <c r="A694" s="34"/>
    </row>
    <row r="695" spans="1:1" s="36" customFormat="1" ht="15.75" customHeight="1">
      <c r="A695" s="34"/>
    </row>
    <row r="696" spans="1:1" s="36" customFormat="1" ht="15.75" customHeight="1">
      <c r="A696" s="34"/>
    </row>
    <row r="697" spans="1:1" s="36" customFormat="1" ht="15.75" customHeight="1">
      <c r="A697" s="34"/>
    </row>
    <row r="698" spans="1:1" s="36" customFormat="1" ht="15.75" customHeight="1">
      <c r="A698" s="34"/>
    </row>
    <row r="699" spans="1:1" s="36" customFormat="1" ht="15.75" customHeight="1">
      <c r="A699" s="34"/>
    </row>
    <row r="700" spans="1:1" s="36" customFormat="1" ht="15.75" customHeight="1">
      <c r="A700" s="34"/>
    </row>
    <row r="701" spans="1:1" s="36" customFormat="1" ht="15.75" customHeight="1">
      <c r="A701" s="34"/>
    </row>
    <row r="702" spans="1:1" s="36" customFormat="1" ht="15.75" customHeight="1">
      <c r="A702" s="34"/>
    </row>
    <row r="703" spans="1:1" s="36" customFormat="1" ht="15.75" customHeight="1">
      <c r="A703" s="34"/>
    </row>
    <row r="704" spans="1:1" s="36" customFormat="1" ht="15.75" customHeight="1">
      <c r="A704" s="34"/>
    </row>
    <row r="705" spans="1:1" s="36" customFormat="1" ht="15.75" customHeight="1">
      <c r="A705" s="34"/>
    </row>
    <row r="706" spans="1:1" s="36" customFormat="1" ht="15.75" customHeight="1">
      <c r="A706" s="34"/>
    </row>
    <row r="707" spans="1:1" s="36" customFormat="1" ht="15.75" customHeight="1">
      <c r="A707" s="34"/>
    </row>
    <row r="708" spans="1:1" s="36" customFormat="1" ht="15.75" customHeight="1">
      <c r="A708" s="34"/>
    </row>
    <row r="709" spans="1:1" s="36" customFormat="1" ht="15.75" customHeight="1">
      <c r="A709" s="34"/>
    </row>
    <row r="710" spans="1:1" s="36" customFormat="1" ht="15.75" customHeight="1">
      <c r="A710" s="34"/>
    </row>
    <row r="711" spans="1:1" s="36" customFormat="1" ht="15.75" customHeight="1">
      <c r="A711" s="34"/>
    </row>
    <row r="712" spans="1:1" s="36" customFormat="1" ht="15.75" customHeight="1">
      <c r="A712" s="34"/>
    </row>
    <row r="713" spans="1:1" s="36" customFormat="1" ht="15.75" customHeight="1">
      <c r="A713" s="34"/>
    </row>
    <row r="714" spans="1:1" s="36" customFormat="1" ht="15.75" customHeight="1">
      <c r="A714" s="34"/>
    </row>
    <row r="715" spans="1:1" s="36" customFormat="1" ht="15.75" customHeight="1">
      <c r="A715" s="34"/>
    </row>
    <row r="716" spans="1:1" s="36" customFormat="1" ht="15.75" customHeight="1">
      <c r="A716" s="34"/>
    </row>
    <row r="717" spans="1:1" s="36" customFormat="1" ht="15.75" customHeight="1">
      <c r="A717" s="34"/>
    </row>
    <row r="718" spans="1:1" s="36" customFormat="1" ht="15.75" customHeight="1">
      <c r="A718" s="34"/>
    </row>
    <row r="719" spans="1:1" s="36" customFormat="1" ht="15.75" customHeight="1">
      <c r="A719" s="34"/>
    </row>
    <row r="720" spans="1:1" s="36" customFormat="1" ht="15.75" customHeight="1">
      <c r="A720" s="34"/>
    </row>
    <row r="721" spans="1:1" s="36" customFormat="1" ht="15.75" customHeight="1">
      <c r="A721" s="34"/>
    </row>
    <row r="722" spans="1:1" s="36" customFormat="1" ht="15.75" customHeight="1">
      <c r="A722" s="34"/>
    </row>
    <row r="723" spans="1:1" s="36" customFormat="1" ht="15.75" customHeight="1">
      <c r="A723" s="34"/>
    </row>
    <row r="724" spans="1:1" s="36" customFormat="1" ht="15.75" customHeight="1">
      <c r="A724" s="34"/>
    </row>
    <row r="725" spans="1:1" s="36" customFormat="1" ht="15.75" customHeight="1">
      <c r="A725" s="34"/>
    </row>
    <row r="726" spans="1:1" s="36" customFormat="1" ht="15.75" customHeight="1">
      <c r="A726" s="34"/>
    </row>
    <row r="727" spans="1:1" s="36" customFormat="1" ht="15.75" customHeight="1">
      <c r="A727" s="34"/>
    </row>
    <row r="728" spans="1:1" s="36" customFormat="1" ht="15.75" customHeight="1">
      <c r="A728" s="34"/>
    </row>
    <row r="729" spans="1:1" s="36" customFormat="1" ht="15.75" customHeight="1">
      <c r="A729" s="34"/>
    </row>
    <row r="730" spans="1:1" s="36" customFormat="1" ht="15.75" customHeight="1">
      <c r="A730" s="34"/>
    </row>
    <row r="731" spans="1:1" s="36" customFormat="1" ht="15.75" customHeight="1">
      <c r="A731" s="34"/>
    </row>
    <row r="732" spans="1:1" s="36" customFormat="1" ht="15.75" customHeight="1">
      <c r="A732" s="34"/>
    </row>
    <row r="733" spans="1:1" s="36" customFormat="1" ht="15.75" customHeight="1">
      <c r="A733" s="34"/>
    </row>
    <row r="734" spans="1:1" s="36" customFormat="1" ht="15.75" customHeight="1">
      <c r="A734" s="34"/>
    </row>
    <row r="735" spans="1:1" s="36" customFormat="1" ht="15.75" customHeight="1">
      <c r="A735" s="34"/>
    </row>
    <row r="736" spans="1:1" s="36" customFormat="1" ht="15.75" customHeight="1">
      <c r="A736" s="34"/>
    </row>
    <row r="737" spans="1:1" s="36" customFormat="1" ht="15.75" customHeight="1">
      <c r="A737" s="34"/>
    </row>
    <row r="738" spans="1:1" s="36" customFormat="1" ht="15.75" customHeight="1">
      <c r="A738" s="34"/>
    </row>
    <row r="739" spans="1:1" s="36" customFormat="1" ht="15.75" customHeight="1">
      <c r="A739" s="34"/>
    </row>
    <row r="740" spans="1:1" s="36" customFormat="1" ht="15.75" customHeight="1">
      <c r="A740" s="34"/>
    </row>
    <row r="741" spans="1:1" s="36" customFormat="1" ht="15.75" customHeight="1">
      <c r="A741" s="34"/>
    </row>
    <row r="742" spans="1:1" s="36" customFormat="1" ht="15.75" customHeight="1">
      <c r="A742" s="34"/>
    </row>
    <row r="743" spans="1:1" s="36" customFormat="1" ht="15.75" customHeight="1">
      <c r="A743" s="34"/>
    </row>
    <row r="744" spans="1:1" s="36" customFormat="1" ht="15.75" customHeight="1">
      <c r="A744" s="34"/>
    </row>
    <row r="745" spans="1:1" s="36" customFormat="1" ht="15.75" customHeight="1">
      <c r="A745" s="34"/>
    </row>
    <row r="746" spans="1:1" s="36" customFormat="1" ht="15.75" customHeight="1">
      <c r="A746" s="34"/>
    </row>
    <row r="747" spans="1:1" s="36" customFormat="1" ht="15.75" customHeight="1">
      <c r="A747" s="34"/>
    </row>
    <row r="748" spans="1:1" s="36" customFormat="1" ht="15.75" customHeight="1">
      <c r="A748" s="34"/>
    </row>
    <row r="749" spans="1:1" s="36" customFormat="1" ht="15.75" customHeight="1">
      <c r="A749" s="34"/>
    </row>
    <row r="750" spans="1:1" s="36" customFormat="1" ht="15.75" customHeight="1">
      <c r="A750" s="34"/>
    </row>
    <row r="751" spans="1:1" s="36" customFormat="1" ht="15.75" customHeight="1">
      <c r="A751" s="34"/>
    </row>
    <row r="752" spans="1:1" s="36" customFormat="1" ht="15.75" customHeight="1">
      <c r="A752" s="34"/>
    </row>
    <row r="753" spans="1:1" s="36" customFormat="1" ht="15.75" customHeight="1">
      <c r="A753" s="34"/>
    </row>
    <row r="754" spans="1:1" s="36" customFormat="1" ht="15.75" customHeight="1">
      <c r="A754" s="34"/>
    </row>
    <row r="755" spans="1:1" s="36" customFormat="1" ht="15.75" customHeight="1">
      <c r="A755" s="34"/>
    </row>
    <row r="756" spans="1:1" s="36" customFormat="1" ht="15.75" customHeight="1">
      <c r="A756" s="34"/>
    </row>
    <row r="757" spans="1:1" s="36" customFormat="1" ht="15.75" customHeight="1">
      <c r="A757" s="34"/>
    </row>
    <row r="758" spans="1:1" s="36" customFormat="1" ht="15.75" customHeight="1">
      <c r="A758" s="34"/>
    </row>
    <row r="759" spans="1:1" s="36" customFormat="1" ht="15.75" customHeight="1">
      <c r="A759" s="34"/>
    </row>
    <row r="760" spans="1:1" s="36" customFormat="1" ht="15.75" customHeight="1">
      <c r="A760" s="34"/>
    </row>
    <row r="761" spans="1:1" s="36" customFormat="1" ht="15.75" customHeight="1">
      <c r="A761" s="34"/>
    </row>
    <row r="762" spans="1:1" s="36" customFormat="1" ht="15.75" customHeight="1">
      <c r="A762" s="34"/>
    </row>
    <row r="763" spans="1:1" s="36" customFormat="1" ht="15.75" customHeight="1">
      <c r="A763" s="34"/>
    </row>
    <row r="764" spans="1:1" s="36" customFormat="1" ht="15.75" customHeight="1">
      <c r="A764" s="34"/>
    </row>
    <row r="765" spans="1:1" s="36" customFormat="1" ht="15.75" customHeight="1">
      <c r="A765" s="34"/>
    </row>
    <row r="766" spans="1:1" s="36" customFormat="1" ht="15.75" customHeight="1">
      <c r="A766" s="34"/>
    </row>
    <row r="767" spans="1:1" s="36" customFormat="1" ht="15.75" customHeight="1">
      <c r="A767" s="34"/>
    </row>
    <row r="768" spans="1:1" s="36" customFormat="1" ht="15.75" customHeight="1">
      <c r="A768" s="34"/>
    </row>
    <row r="769" spans="1:1" s="36" customFormat="1" ht="15.75" customHeight="1">
      <c r="A769" s="34"/>
    </row>
    <row r="770" spans="1:1" s="36" customFormat="1" ht="15.75" customHeight="1">
      <c r="A770" s="34"/>
    </row>
    <row r="771" spans="1:1" s="36" customFormat="1" ht="15.75" customHeight="1">
      <c r="A771" s="34"/>
    </row>
    <row r="772" spans="1:1" s="36" customFormat="1" ht="15.75" customHeight="1">
      <c r="A772" s="34"/>
    </row>
    <row r="773" spans="1:1" s="36" customFormat="1" ht="15.75" customHeight="1">
      <c r="A773" s="34"/>
    </row>
    <row r="774" spans="1:1" s="36" customFormat="1" ht="15.75" customHeight="1">
      <c r="A774" s="34"/>
    </row>
    <row r="775" spans="1:1" s="36" customFormat="1" ht="15.75" customHeight="1">
      <c r="A775" s="34"/>
    </row>
    <row r="776" spans="1:1" s="36" customFormat="1" ht="15.75" customHeight="1">
      <c r="A776" s="34"/>
    </row>
    <row r="777" spans="1:1" s="36" customFormat="1" ht="15.75" customHeight="1">
      <c r="A777" s="34"/>
    </row>
    <row r="778" spans="1:1" s="36" customFormat="1" ht="15.75" customHeight="1">
      <c r="A778" s="34"/>
    </row>
    <row r="779" spans="1:1" s="36" customFormat="1" ht="15.75" customHeight="1">
      <c r="A779" s="34"/>
    </row>
    <row r="780" spans="1:1" s="36" customFormat="1" ht="15.75" customHeight="1">
      <c r="A780" s="34"/>
    </row>
    <row r="781" spans="1:1" s="36" customFormat="1" ht="15.75" customHeight="1">
      <c r="A781" s="34"/>
    </row>
    <row r="782" spans="1:1" s="36" customFormat="1" ht="15.75" customHeight="1">
      <c r="A782" s="34"/>
    </row>
    <row r="783" spans="1:1" s="36" customFormat="1" ht="15.75" customHeight="1">
      <c r="A783" s="34"/>
    </row>
    <row r="784" spans="1:1" s="36" customFormat="1" ht="15.75" customHeight="1">
      <c r="A784" s="34"/>
    </row>
    <row r="785" spans="1:1" s="36" customFormat="1" ht="15.75" customHeight="1">
      <c r="A785" s="34"/>
    </row>
    <row r="786" spans="1:1" s="36" customFormat="1" ht="15.75" customHeight="1">
      <c r="A786" s="34"/>
    </row>
    <row r="787" spans="1:1" s="36" customFormat="1" ht="15.75" customHeight="1">
      <c r="A787" s="34"/>
    </row>
    <row r="788" spans="1:1" s="36" customFormat="1" ht="15.75" customHeight="1">
      <c r="A788" s="34"/>
    </row>
    <row r="789" spans="1:1" s="36" customFormat="1" ht="15.75" customHeight="1">
      <c r="A789" s="34"/>
    </row>
    <row r="790" spans="1:1" s="36" customFormat="1" ht="15.75" customHeight="1">
      <c r="A790" s="34"/>
    </row>
    <row r="791" spans="1:1" s="36" customFormat="1" ht="15.75" customHeight="1">
      <c r="A791" s="34"/>
    </row>
    <row r="792" spans="1:1" s="36" customFormat="1" ht="15.75" customHeight="1">
      <c r="A792" s="34"/>
    </row>
    <row r="793" spans="1:1" s="36" customFormat="1" ht="15.75" customHeight="1">
      <c r="A793" s="34"/>
    </row>
    <row r="794" spans="1:1" s="36" customFormat="1" ht="15.75" customHeight="1">
      <c r="A794" s="34"/>
    </row>
    <row r="795" spans="1:1" s="36" customFormat="1" ht="15.75" customHeight="1">
      <c r="A795" s="34"/>
    </row>
    <row r="796" spans="1:1" s="36" customFormat="1" ht="15.75" customHeight="1">
      <c r="A796" s="34"/>
    </row>
    <row r="797" spans="1:1" s="36" customFormat="1" ht="15.75" customHeight="1">
      <c r="A797" s="34"/>
    </row>
    <row r="798" spans="1:1" s="36" customFormat="1" ht="15.75" customHeight="1">
      <c r="A798" s="34"/>
    </row>
    <row r="799" spans="1:1" s="36" customFormat="1" ht="15.75" customHeight="1">
      <c r="A799" s="34"/>
    </row>
    <row r="800" spans="1:1" s="36" customFormat="1" ht="15.75" customHeight="1">
      <c r="A800" s="34"/>
    </row>
    <row r="801" spans="1:1" s="36" customFormat="1" ht="15.75" customHeight="1">
      <c r="A801" s="34"/>
    </row>
    <row r="802" spans="1:1" s="36" customFormat="1" ht="15.75" customHeight="1">
      <c r="A802" s="34"/>
    </row>
    <row r="803" spans="1:1" s="36" customFormat="1" ht="15.75" customHeight="1">
      <c r="A803" s="34"/>
    </row>
    <row r="804" spans="1:1" s="36" customFormat="1" ht="15.75" customHeight="1">
      <c r="A804" s="34"/>
    </row>
    <row r="805" spans="1:1" s="36" customFormat="1" ht="15.75" customHeight="1">
      <c r="A805" s="34"/>
    </row>
    <row r="806" spans="1:1" s="36" customFormat="1" ht="15.75" customHeight="1">
      <c r="A806" s="34"/>
    </row>
    <row r="807" spans="1:1" s="36" customFormat="1" ht="15.75" customHeight="1">
      <c r="A807" s="34"/>
    </row>
    <row r="808" spans="1:1" s="36" customFormat="1" ht="15.75" customHeight="1">
      <c r="A808" s="34"/>
    </row>
    <row r="809" spans="1:1" s="36" customFormat="1" ht="15.75" customHeight="1">
      <c r="A809" s="34"/>
    </row>
    <row r="810" spans="1:1" s="36" customFormat="1" ht="15.75" customHeight="1">
      <c r="A810" s="34"/>
    </row>
    <row r="811" spans="1:1" s="36" customFormat="1" ht="15.75" customHeight="1">
      <c r="A811" s="34"/>
    </row>
    <row r="812" spans="1:1" s="36" customFormat="1" ht="15.75" customHeight="1">
      <c r="A812" s="34"/>
    </row>
    <row r="813" spans="1:1" s="36" customFormat="1" ht="15.75" customHeight="1">
      <c r="A813" s="34"/>
    </row>
    <row r="814" spans="1:1" s="36" customFormat="1" ht="15.75" customHeight="1">
      <c r="A814" s="34"/>
    </row>
    <row r="815" spans="1:1" s="36" customFormat="1" ht="15.75" customHeight="1">
      <c r="A815" s="34"/>
    </row>
    <row r="816" spans="1:1" s="36" customFormat="1" ht="15.75" customHeight="1">
      <c r="A816" s="34"/>
    </row>
    <row r="817" spans="1:1" s="36" customFormat="1" ht="15.75" customHeight="1">
      <c r="A817" s="34"/>
    </row>
    <row r="818" spans="1:1" s="36" customFormat="1" ht="15.75" customHeight="1">
      <c r="A818" s="34"/>
    </row>
    <row r="819" spans="1:1" s="36" customFormat="1" ht="15.75" customHeight="1">
      <c r="A819" s="34"/>
    </row>
    <row r="820" spans="1:1" s="36" customFormat="1" ht="15.75" customHeight="1">
      <c r="A820" s="34"/>
    </row>
    <row r="821" spans="1:1" s="36" customFormat="1" ht="15.75" customHeight="1">
      <c r="A821" s="34"/>
    </row>
    <row r="822" spans="1:1" s="36" customFormat="1" ht="15.75" customHeight="1">
      <c r="A822" s="34"/>
    </row>
    <row r="823" spans="1:1" s="36" customFormat="1" ht="15.75" customHeight="1">
      <c r="A823" s="34"/>
    </row>
    <row r="824" spans="1:1" s="36" customFormat="1" ht="15.75" customHeight="1">
      <c r="A824" s="34"/>
    </row>
    <row r="825" spans="1:1" s="36" customFormat="1" ht="15.75" customHeight="1">
      <c r="A825" s="34"/>
    </row>
    <row r="826" spans="1:1" s="36" customFormat="1" ht="15.75" customHeight="1">
      <c r="A826" s="34"/>
    </row>
    <row r="827" spans="1:1" s="36" customFormat="1" ht="15.75" customHeight="1">
      <c r="A827" s="34"/>
    </row>
    <row r="828" spans="1:1" s="36" customFormat="1" ht="15.75" customHeight="1">
      <c r="A828" s="34"/>
    </row>
    <row r="829" spans="1:1" s="36" customFormat="1" ht="15.75" customHeight="1">
      <c r="A829" s="34"/>
    </row>
    <row r="830" spans="1:1" s="36" customFormat="1" ht="15.75" customHeight="1">
      <c r="A830" s="34"/>
    </row>
    <row r="831" spans="1:1" s="36" customFormat="1" ht="15.75" customHeight="1">
      <c r="A831" s="34"/>
    </row>
    <row r="832" spans="1:1" s="36" customFormat="1" ht="15.75" customHeight="1">
      <c r="A832" s="34"/>
    </row>
    <row r="833" spans="1:1" s="36" customFormat="1" ht="15.75" customHeight="1">
      <c r="A833" s="34"/>
    </row>
    <row r="834" spans="1:1" s="36" customFormat="1" ht="15.75" customHeight="1">
      <c r="A834" s="34"/>
    </row>
    <row r="835" spans="1:1" s="36" customFormat="1" ht="15.75" customHeight="1">
      <c r="A835" s="34"/>
    </row>
    <row r="836" spans="1:1" s="36" customFormat="1" ht="15.75" customHeight="1">
      <c r="A836" s="34"/>
    </row>
    <row r="837" spans="1:1" s="36" customFormat="1" ht="15.75" customHeight="1">
      <c r="A837" s="34"/>
    </row>
    <row r="838" spans="1:1" s="36" customFormat="1" ht="15.75" customHeight="1">
      <c r="A838" s="34"/>
    </row>
    <row r="839" spans="1:1" s="36" customFormat="1" ht="15.75" customHeight="1">
      <c r="A839" s="34"/>
    </row>
    <row r="840" spans="1:1" s="36" customFormat="1" ht="15.75" customHeight="1">
      <c r="A840" s="34"/>
    </row>
    <row r="841" spans="1:1" s="36" customFormat="1" ht="15.75" customHeight="1">
      <c r="A841" s="34"/>
    </row>
    <row r="842" spans="1:1" s="36" customFormat="1" ht="15.75" customHeight="1">
      <c r="A842" s="34"/>
    </row>
    <row r="843" spans="1:1" s="36" customFormat="1" ht="15.75" customHeight="1">
      <c r="A843" s="34"/>
    </row>
    <row r="844" spans="1:1" s="36" customFormat="1" ht="15.75" customHeight="1">
      <c r="A844" s="34"/>
    </row>
    <row r="845" spans="1:1" s="36" customFormat="1" ht="15.75" customHeight="1">
      <c r="A845" s="34"/>
    </row>
    <row r="846" spans="1:1" s="36" customFormat="1" ht="15.75" customHeight="1">
      <c r="A846" s="34"/>
    </row>
    <row r="847" spans="1:1" s="36" customFormat="1" ht="15.75" customHeight="1">
      <c r="A847" s="34"/>
    </row>
    <row r="848" spans="1:1" s="36" customFormat="1" ht="15.75" customHeight="1">
      <c r="A848" s="34"/>
    </row>
    <row r="849" spans="1:1" s="36" customFormat="1" ht="15.75" customHeight="1">
      <c r="A849" s="34"/>
    </row>
    <row r="850" spans="1:1" s="36" customFormat="1" ht="15.75" customHeight="1">
      <c r="A850" s="34"/>
    </row>
    <row r="851" spans="1:1" s="36" customFormat="1" ht="15.75" customHeight="1">
      <c r="A851" s="34"/>
    </row>
    <row r="852" spans="1:1" s="36" customFormat="1" ht="15.75" customHeight="1">
      <c r="A852" s="34"/>
    </row>
    <row r="853" spans="1:1" s="36" customFormat="1" ht="15.75" customHeight="1">
      <c r="A853" s="34"/>
    </row>
    <row r="854" spans="1:1" s="36" customFormat="1" ht="15.75" customHeight="1">
      <c r="A854" s="34"/>
    </row>
    <row r="855" spans="1:1" s="36" customFormat="1" ht="15.75" customHeight="1">
      <c r="A855" s="34"/>
    </row>
    <row r="856" spans="1:1" s="36" customFormat="1" ht="15.75" customHeight="1">
      <c r="A856" s="34"/>
    </row>
    <row r="857" spans="1:1" s="36" customFormat="1" ht="15.75" customHeight="1">
      <c r="A857" s="34"/>
    </row>
    <row r="858" spans="1:1" s="36" customFormat="1" ht="15.75" customHeight="1">
      <c r="A858" s="34"/>
    </row>
    <row r="859" spans="1:1" s="36" customFormat="1" ht="15.75" customHeight="1">
      <c r="A859" s="34"/>
    </row>
    <row r="860" spans="1:1" s="36" customFormat="1" ht="15.75" customHeight="1">
      <c r="A860" s="34"/>
    </row>
    <row r="861" spans="1:1" s="36" customFormat="1" ht="15.75" customHeight="1">
      <c r="A861" s="34"/>
    </row>
    <row r="862" spans="1:1" s="36" customFormat="1" ht="15.75" customHeight="1">
      <c r="A862" s="34"/>
    </row>
    <row r="863" spans="1:1" s="36" customFormat="1" ht="15.75" customHeight="1">
      <c r="A863" s="34"/>
    </row>
    <row r="864" spans="1:1" s="36" customFormat="1" ht="15.75" customHeight="1">
      <c r="A864" s="34"/>
    </row>
    <row r="865" spans="1:1" s="36" customFormat="1" ht="15.75" customHeight="1">
      <c r="A865" s="34"/>
    </row>
    <row r="866" spans="1:1" s="36" customFormat="1" ht="15.75" customHeight="1">
      <c r="A866" s="34"/>
    </row>
    <row r="867" spans="1:1" s="36" customFormat="1" ht="15.75" customHeight="1">
      <c r="A867" s="34"/>
    </row>
    <row r="868" spans="1:1" s="36" customFormat="1" ht="15.75" customHeight="1">
      <c r="A868" s="34"/>
    </row>
    <row r="869" spans="1:1" s="36" customFormat="1" ht="15.75" customHeight="1">
      <c r="A869" s="34"/>
    </row>
    <row r="870" spans="1:1" s="36" customFormat="1" ht="15.75" customHeight="1">
      <c r="A870" s="34"/>
    </row>
    <row r="871" spans="1:1" s="36" customFormat="1" ht="15.75" customHeight="1">
      <c r="A871" s="34"/>
    </row>
    <row r="872" spans="1:1" s="36" customFormat="1" ht="15.75" customHeight="1">
      <c r="A872" s="34"/>
    </row>
    <row r="873" spans="1:1" s="36" customFormat="1" ht="15.75" customHeight="1">
      <c r="A873" s="34"/>
    </row>
    <row r="874" spans="1:1" s="36" customFormat="1" ht="15.75" customHeight="1">
      <c r="A874" s="34"/>
    </row>
    <row r="875" spans="1:1" s="36" customFormat="1" ht="15.75" customHeight="1">
      <c r="A875" s="34"/>
    </row>
    <row r="876" spans="1:1" s="36" customFormat="1" ht="15.75" customHeight="1">
      <c r="A876" s="34"/>
    </row>
    <row r="877" spans="1:1" s="36" customFormat="1" ht="15.75" customHeight="1">
      <c r="A877" s="34"/>
    </row>
    <row r="878" spans="1:1" s="36" customFormat="1" ht="15.75" customHeight="1">
      <c r="A878" s="34"/>
    </row>
    <row r="879" spans="1:1" s="36" customFormat="1" ht="15.75" customHeight="1">
      <c r="A879" s="34"/>
    </row>
    <row r="880" spans="1:1" s="36" customFormat="1" ht="15.75" customHeight="1">
      <c r="A880" s="34"/>
    </row>
    <row r="881" spans="1:1" s="36" customFormat="1" ht="15.75" customHeight="1">
      <c r="A881" s="34"/>
    </row>
    <row r="882" spans="1:1" s="36" customFormat="1" ht="15.75" customHeight="1">
      <c r="A882" s="34"/>
    </row>
    <row r="883" spans="1:1" s="36" customFormat="1" ht="15.75" customHeight="1">
      <c r="A883" s="34"/>
    </row>
    <row r="884" spans="1:1" s="36" customFormat="1" ht="15.75" customHeight="1">
      <c r="A884" s="34"/>
    </row>
    <row r="885" spans="1:1" s="36" customFormat="1" ht="15.75" customHeight="1">
      <c r="A885" s="34"/>
    </row>
    <row r="886" spans="1:1" s="36" customFormat="1" ht="15.75" customHeight="1">
      <c r="A886" s="34"/>
    </row>
    <row r="887" spans="1:1" s="36" customFormat="1" ht="15.75" customHeight="1">
      <c r="A887" s="34"/>
    </row>
    <row r="888" spans="1:1" s="36" customFormat="1" ht="15.75" customHeight="1">
      <c r="A888" s="34"/>
    </row>
    <row r="889" spans="1:1" s="36" customFormat="1" ht="15.75" customHeight="1">
      <c r="A889" s="34"/>
    </row>
    <row r="890" spans="1:1" s="36" customFormat="1" ht="15.75" customHeight="1">
      <c r="A890" s="34"/>
    </row>
    <row r="891" spans="1:1" s="36" customFormat="1" ht="15.75" customHeight="1">
      <c r="A891" s="34"/>
    </row>
    <row r="892" spans="1:1" s="36" customFormat="1" ht="15.75" customHeight="1">
      <c r="A892" s="34"/>
    </row>
    <row r="893" spans="1:1" s="36" customFormat="1" ht="15.75" customHeight="1">
      <c r="A893" s="34"/>
    </row>
    <row r="894" spans="1:1" s="36" customFormat="1" ht="15.75" customHeight="1">
      <c r="A894" s="34"/>
    </row>
    <row r="895" spans="1:1" s="36" customFormat="1" ht="15.75" customHeight="1">
      <c r="A895" s="34"/>
    </row>
    <row r="896" spans="1:1" s="36" customFormat="1" ht="15.75" customHeight="1">
      <c r="A896" s="34"/>
    </row>
    <row r="897" spans="1:1" s="36" customFormat="1" ht="15.75" customHeight="1">
      <c r="A897" s="34"/>
    </row>
    <row r="898" spans="1:1" s="36" customFormat="1" ht="15.75" customHeight="1">
      <c r="A898" s="34"/>
    </row>
    <row r="899" spans="1:1" s="36" customFormat="1" ht="15.75" customHeight="1">
      <c r="A899" s="34"/>
    </row>
    <row r="900" spans="1:1" s="36" customFormat="1" ht="15.75" customHeight="1">
      <c r="A900" s="34"/>
    </row>
    <row r="901" spans="1:1" s="36" customFormat="1" ht="15.75" customHeight="1">
      <c r="A901" s="34"/>
    </row>
    <row r="902" spans="1:1" s="36" customFormat="1" ht="15.75" customHeight="1">
      <c r="A902" s="34"/>
    </row>
    <row r="903" spans="1:1" s="36" customFormat="1" ht="15.75" customHeight="1">
      <c r="A903" s="34"/>
    </row>
    <row r="904" spans="1:1" s="36" customFormat="1" ht="15.75" customHeight="1">
      <c r="A904" s="34"/>
    </row>
    <row r="905" spans="1:1" s="36" customFormat="1" ht="15.75" customHeight="1">
      <c r="A905" s="34"/>
    </row>
    <row r="906" spans="1:1" s="36" customFormat="1" ht="15.75" customHeight="1">
      <c r="A906" s="34"/>
    </row>
    <row r="907" spans="1:1" s="36" customFormat="1" ht="15.75" customHeight="1">
      <c r="A907" s="34"/>
    </row>
    <row r="908" spans="1:1" s="36" customFormat="1" ht="15.75" customHeight="1">
      <c r="A908" s="34"/>
    </row>
    <row r="909" spans="1:1" s="36" customFormat="1" ht="15.75" customHeight="1">
      <c r="A909" s="34"/>
    </row>
    <row r="910" spans="1:1" s="36" customFormat="1" ht="15.75" customHeight="1">
      <c r="A910" s="34"/>
    </row>
    <row r="911" spans="1:1" s="36" customFormat="1" ht="15.75" customHeight="1">
      <c r="A911" s="34"/>
    </row>
    <row r="912" spans="1:1" s="36" customFormat="1" ht="15.75" customHeight="1">
      <c r="A912" s="34"/>
    </row>
    <row r="913" spans="1:1" s="36" customFormat="1" ht="15.75" customHeight="1">
      <c r="A913" s="34"/>
    </row>
    <row r="914" spans="1:1" s="36" customFormat="1" ht="15.75" customHeight="1">
      <c r="A914" s="34"/>
    </row>
    <row r="915" spans="1:1" s="36" customFormat="1" ht="15.75" customHeight="1">
      <c r="A915" s="34"/>
    </row>
    <row r="916" spans="1:1" s="36" customFormat="1" ht="15.75" customHeight="1">
      <c r="A916" s="34"/>
    </row>
    <row r="917" spans="1:1" s="36" customFormat="1" ht="15.75" customHeight="1">
      <c r="A917" s="34"/>
    </row>
    <row r="918" spans="1:1" s="36" customFormat="1" ht="15.75" customHeight="1">
      <c r="A918" s="34"/>
    </row>
    <row r="919" spans="1:1" s="36" customFormat="1" ht="15.75" customHeight="1">
      <c r="A919" s="34"/>
    </row>
    <row r="920" spans="1:1" s="36" customFormat="1" ht="15.75" customHeight="1">
      <c r="A920" s="34"/>
    </row>
    <row r="921" spans="1:1" s="36" customFormat="1" ht="15.75" customHeight="1">
      <c r="A921" s="34"/>
    </row>
    <row r="922" spans="1:1" s="36" customFormat="1" ht="15.75" customHeight="1">
      <c r="A922" s="34"/>
    </row>
    <row r="923" spans="1:1" s="36" customFormat="1" ht="15.75" customHeight="1">
      <c r="A923" s="34"/>
    </row>
    <row r="924" spans="1:1" s="36" customFormat="1" ht="15.75" customHeight="1">
      <c r="A924" s="34"/>
    </row>
    <row r="925" spans="1:1" s="36" customFormat="1" ht="15.75" customHeight="1">
      <c r="A925" s="34"/>
    </row>
    <row r="926" spans="1:1" s="36" customFormat="1" ht="15.75" customHeight="1">
      <c r="A926" s="34"/>
    </row>
    <row r="927" spans="1:1" s="36" customFormat="1" ht="15.75" customHeight="1">
      <c r="A927" s="34"/>
    </row>
    <row r="928" spans="1:1" s="36" customFormat="1" ht="15.75" customHeight="1">
      <c r="A928" s="34"/>
    </row>
    <row r="929" spans="1:1" s="36" customFormat="1" ht="15.75" customHeight="1">
      <c r="A929" s="34"/>
    </row>
    <row r="930" spans="1:1" s="36" customFormat="1" ht="15.75" customHeight="1">
      <c r="A930" s="34"/>
    </row>
    <row r="931" spans="1:1" s="36" customFormat="1" ht="15.75" customHeight="1">
      <c r="A931" s="34"/>
    </row>
    <row r="932" spans="1:1" s="36" customFormat="1" ht="15.75" customHeight="1">
      <c r="A932" s="34"/>
    </row>
    <row r="933" spans="1:1" s="36" customFormat="1" ht="15.75" customHeight="1">
      <c r="A933" s="34"/>
    </row>
    <row r="934" spans="1:1" s="36" customFormat="1" ht="15.75" customHeight="1">
      <c r="A934" s="34"/>
    </row>
    <row r="935" spans="1:1" s="36" customFormat="1" ht="15.75" customHeight="1">
      <c r="A935" s="34"/>
    </row>
    <row r="936" spans="1:1" s="36" customFormat="1" ht="15.75" customHeight="1">
      <c r="A936" s="34"/>
    </row>
    <row r="937" spans="1:1" s="36" customFormat="1" ht="15.75" customHeight="1">
      <c r="A937" s="34"/>
    </row>
    <row r="938" spans="1:1" s="36" customFormat="1" ht="15.75" customHeight="1">
      <c r="A938" s="34"/>
    </row>
    <row r="939" spans="1:1" s="36" customFormat="1" ht="15.75" customHeight="1">
      <c r="A939" s="34"/>
    </row>
    <row r="940" spans="1:1" s="36" customFormat="1" ht="15.75" customHeight="1">
      <c r="A940" s="34"/>
    </row>
    <row r="941" spans="1:1" s="36" customFormat="1" ht="15.75" customHeight="1">
      <c r="A941" s="34"/>
    </row>
    <row r="942" spans="1:1" s="36" customFormat="1" ht="15.75" customHeight="1">
      <c r="A942" s="34"/>
    </row>
    <row r="943" spans="1:1" s="36" customFormat="1" ht="15.75" customHeight="1">
      <c r="A943" s="34"/>
    </row>
    <row r="944" spans="1:1" s="36" customFormat="1" ht="15.75" customHeight="1">
      <c r="A944" s="34"/>
    </row>
    <row r="945" spans="1:1" s="36" customFormat="1" ht="15.75" customHeight="1">
      <c r="A945" s="34"/>
    </row>
    <row r="946" spans="1:1" s="36" customFormat="1" ht="15.75" customHeight="1">
      <c r="A946" s="34"/>
    </row>
    <row r="947" spans="1:1" s="36" customFormat="1" ht="15.75" customHeight="1">
      <c r="A947" s="34"/>
    </row>
    <row r="948" spans="1:1" s="36" customFormat="1" ht="15.75" customHeight="1">
      <c r="A948" s="34"/>
    </row>
    <row r="949" spans="1:1" s="36" customFormat="1" ht="15.75" customHeight="1">
      <c r="A949" s="34"/>
    </row>
    <row r="950" spans="1:1" s="36" customFormat="1" ht="15.75" customHeight="1">
      <c r="A950" s="34"/>
    </row>
    <row r="951" spans="1:1" s="36" customFormat="1" ht="15.75" customHeight="1">
      <c r="A951" s="34"/>
    </row>
    <row r="952" spans="1:1" s="36" customFormat="1" ht="15.75" customHeight="1">
      <c r="A952" s="34"/>
    </row>
    <row r="953" spans="1:1" s="36" customFormat="1" ht="15.75" customHeight="1">
      <c r="A953" s="34"/>
    </row>
    <row r="954" spans="1:1" s="36" customFormat="1" ht="15.75" customHeight="1">
      <c r="A954" s="34"/>
    </row>
    <row r="955" spans="1:1" s="36" customFormat="1" ht="15.75" customHeight="1">
      <c r="A955" s="34"/>
    </row>
    <row r="956" spans="1:1" s="36" customFormat="1" ht="15.75" customHeight="1">
      <c r="A956" s="34"/>
    </row>
    <row r="957" spans="1:1" s="36" customFormat="1" ht="15.75" customHeight="1">
      <c r="A957" s="34"/>
    </row>
    <row r="958" spans="1:1" s="36" customFormat="1" ht="15.75" customHeight="1">
      <c r="A958" s="34"/>
    </row>
    <row r="959" spans="1:1" s="36" customFormat="1" ht="15.75" customHeight="1">
      <c r="A959" s="34"/>
    </row>
    <row r="960" spans="1:1" s="36" customFormat="1" ht="15.75" customHeight="1">
      <c r="A960" s="34"/>
    </row>
    <row r="961" spans="1:1" s="36" customFormat="1" ht="15.75" customHeight="1">
      <c r="A961" s="34"/>
    </row>
    <row r="962" spans="1:1" s="36" customFormat="1" ht="15.75" customHeight="1">
      <c r="A962" s="34"/>
    </row>
    <row r="963" spans="1:1" s="36" customFormat="1" ht="15.75" customHeight="1">
      <c r="A963" s="34"/>
    </row>
    <row r="964" spans="1:1" s="36" customFormat="1" ht="15.75" customHeight="1">
      <c r="A964" s="34"/>
    </row>
    <row r="965" spans="1:1" s="36" customFormat="1" ht="15.75" customHeight="1">
      <c r="A965" s="34"/>
    </row>
    <row r="966" spans="1:1" s="36" customFormat="1" ht="15.75" customHeight="1">
      <c r="A966" s="34"/>
    </row>
    <row r="967" spans="1:1" s="36" customFormat="1" ht="15.75" customHeight="1">
      <c r="A967" s="34"/>
    </row>
    <row r="968" spans="1:1" s="36" customFormat="1" ht="15.75" customHeight="1">
      <c r="A968" s="34"/>
    </row>
    <row r="969" spans="1:1" s="36" customFormat="1" ht="15.75" customHeight="1">
      <c r="A969" s="34"/>
    </row>
    <row r="970" spans="1:1" s="36" customFormat="1" ht="15.75" customHeight="1">
      <c r="A970" s="34"/>
    </row>
    <row r="971" spans="1:1" s="36" customFormat="1" ht="15.75" customHeight="1">
      <c r="A971" s="34"/>
    </row>
    <row r="972" spans="1:1" s="36" customFormat="1" ht="15.75" customHeight="1">
      <c r="A972" s="34"/>
    </row>
    <row r="973" spans="1:1" s="36" customFormat="1" ht="15.75" customHeight="1">
      <c r="A973" s="34"/>
    </row>
    <row r="974" spans="1:1" s="36" customFormat="1" ht="15.75" customHeight="1">
      <c r="A974" s="34"/>
    </row>
    <row r="975" spans="1:1" s="36" customFormat="1" ht="15.75" customHeight="1">
      <c r="A975" s="34"/>
    </row>
    <row r="976" spans="1:1" s="36" customFormat="1" ht="15.75" customHeight="1">
      <c r="A976" s="34"/>
    </row>
    <row r="977" spans="1:1" s="36" customFormat="1" ht="15.75" customHeight="1">
      <c r="A977" s="34"/>
    </row>
    <row r="978" spans="1:1" s="36" customFormat="1" ht="15.75" customHeight="1">
      <c r="A978" s="34"/>
    </row>
    <row r="979" spans="1:1" s="36" customFormat="1" ht="15.75" customHeight="1">
      <c r="A979" s="34"/>
    </row>
    <row r="980" spans="1:1" s="36" customFormat="1" ht="15.75" customHeight="1">
      <c r="A980" s="34"/>
    </row>
    <row r="981" spans="1:1" s="36" customFormat="1" ht="15.75" customHeight="1">
      <c r="A981" s="34"/>
    </row>
    <row r="982" spans="1:1" s="36" customFormat="1" ht="15.75" customHeight="1">
      <c r="A982" s="34"/>
    </row>
    <row r="983" spans="1:1" s="36" customFormat="1" ht="15.75" customHeight="1">
      <c r="A983" s="34"/>
    </row>
    <row r="984" spans="1:1" s="36" customFormat="1" ht="15.75" customHeight="1">
      <c r="A984" s="34"/>
    </row>
    <row r="985" spans="1:1" s="36" customFormat="1" ht="15.75" customHeight="1">
      <c r="A985" s="34"/>
    </row>
    <row r="986" spans="1:1" s="36" customFormat="1" ht="15.75" customHeight="1">
      <c r="A986" s="34"/>
    </row>
    <row r="987" spans="1:1" s="36" customFormat="1" ht="15.75" customHeight="1">
      <c r="A987" s="34"/>
    </row>
    <row r="988" spans="1:1" s="36" customFormat="1" ht="15.75" customHeight="1">
      <c r="A988" s="34"/>
    </row>
    <row r="989" spans="1:1" s="36" customFormat="1" ht="15.75" customHeight="1">
      <c r="A989" s="34"/>
    </row>
    <row r="990" spans="1:1" s="36" customFormat="1" ht="15.75" customHeight="1">
      <c r="A990" s="34"/>
    </row>
    <row r="991" spans="1:1" s="36" customFormat="1" ht="15.75" customHeight="1">
      <c r="A991" s="34"/>
    </row>
    <row r="992" spans="1:1" s="36" customFormat="1" ht="15.75" customHeight="1">
      <c r="A992" s="34"/>
    </row>
    <row r="993" spans="1:1" s="36" customFormat="1" ht="15.75" customHeight="1">
      <c r="A993" s="34"/>
    </row>
    <row r="994" spans="1:1" s="36" customFormat="1" ht="15.75" customHeight="1">
      <c r="A994" s="34"/>
    </row>
    <row r="995" spans="1:1" s="36" customFormat="1" ht="15.75" customHeight="1">
      <c r="A995" s="34"/>
    </row>
    <row r="996" spans="1:1" s="36" customFormat="1" ht="15.75" customHeight="1">
      <c r="A996" s="34"/>
    </row>
    <row r="997" spans="1:1" s="36" customFormat="1" ht="15.75" customHeight="1">
      <c r="A997" s="34"/>
    </row>
    <row r="998" spans="1:1" s="36" customFormat="1" ht="15.75" customHeight="1">
      <c r="A998" s="34"/>
    </row>
    <row r="999" spans="1:1" s="36" customFormat="1" ht="15.75" customHeight="1">
      <c r="A999" s="34"/>
    </row>
    <row r="1000" spans="1:1" s="36" customFormat="1" ht="15.75" customHeight="1">
      <c r="A1000" s="34"/>
    </row>
    <row r="1001" spans="1:1" s="36" customFormat="1" ht="15.75" customHeight="1">
      <c r="A1001" s="34"/>
    </row>
    <row r="1002" spans="1:1" s="36" customFormat="1" ht="15.75" customHeight="1">
      <c r="A1002" s="34"/>
    </row>
    <row r="1003" spans="1:1" s="36" customFormat="1" ht="15.75" customHeight="1">
      <c r="A1003" s="34"/>
    </row>
    <row r="1004" spans="1:1" s="36" customFormat="1" ht="15.75" customHeight="1">
      <c r="A1004" s="34"/>
    </row>
    <row r="1005" spans="1:1" s="36" customFormat="1" ht="15.75" customHeight="1">
      <c r="A1005" s="34"/>
    </row>
    <row r="1006" spans="1:1" s="36" customFormat="1" ht="15.75" customHeight="1">
      <c r="A1006" s="34"/>
    </row>
    <row r="1007" spans="1:1" s="36" customFormat="1" ht="15.75" customHeight="1">
      <c r="A1007" s="34"/>
    </row>
    <row r="1008" spans="1:1" s="36" customFormat="1" ht="15.75" customHeight="1">
      <c r="A1008" s="34"/>
    </row>
    <row r="1009" spans="1:1" s="36" customFormat="1" ht="15.75" customHeight="1">
      <c r="A1009" s="34"/>
    </row>
    <row r="1010" spans="1:1" s="36" customFormat="1" ht="15.75" customHeight="1">
      <c r="A1010" s="34"/>
    </row>
    <row r="1011" spans="1:1" s="36" customFormat="1" ht="15.75" customHeight="1">
      <c r="A1011" s="34"/>
    </row>
    <row r="1012" spans="1:1" s="36" customFormat="1" ht="15.75" customHeight="1">
      <c r="A1012" s="34"/>
    </row>
    <row r="1013" spans="1:1" s="36" customFormat="1" ht="15.75" customHeight="1">
      <c r="A1013" s="34"/>
    </row>
    <row r="1014" spans="1:1" s="36" customFormat="1" ht="15.75" customHeight="1">
      <c r="A1014" s="34"/>
    </row>
    <row r="1015" spans="1:1" s="36" customFormat="1" ht="15.75" customHeight="1">
      <c r="A1015" s="34"/>
    </row>
    <row r="1016" spans="1:1" s="36" customFormat="1" ht="15.75" customHeight="1">
      <c r="A1016" s="34"/>
    </row>
  </sheetData>
  <sheetProtection algorithmName="SHA-512" hashValue="DqudJ2gNPCH+syzaJ3axRwAMt4XmvejgVU3Af618MJPR7Z2chRhnVoNHyngx8gRHIqO9h4SFP1khotAlIeIxrQ==" saltValue="TEoK5fgzDtLXfqKNvWfzAA==" spinCount="100000" sheet="1" objects="1" scenarios="1"/>
  <mergeCells count="1">
    <mergeCell ref="I12:J1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4"/>
  </sheetPr>
  <dimension ref="A1:BO1010"/>
  <sheetViews>
    <sheetView showGridLines="0" tabSelected="1" zoomScaleNormal="100" workbookViewId="0">
      <pane ySplit="1" topLeftCell="A2" activePane="bottomLeft" state="frozen"/>
      <selection pane="bottomLeft" activeCell="E16" sqref="E16"/>
    </sheetView>
  </sheetViews>
  <sheetFormatPr defaultColWidth="14.42578125" defaultRowHeight="15" customHeight="1"/>
  <cols>
    <col min="1" max="1" width="4.7109375" style="2" customWidth="1"/>
    <col min="2" max="2" width="43.140625" style="1" customWidth="1"/>
    <col min="3" max="3" width="14.42578125" style="1" customWidth="1"/>
    <col min="4" max="4" width="17.28515625" style="1" customWidth="1"/>
    <col min="5" max="5" width="17" style="1" customWidth="1"/>
    <col min="6" max="6" width="5" style="1" customWidth="1"/>
    <col min="7" max="7" width="38.42578125" style="1" customWidth="1"/>
    <col min="8" max="8" width="13.140625" style="1" customWidth="1"/>
    <col min="9" max="9" width="27.7109375" style="1" customWidth="1"/>
    <col min="10" max="10" width="15.7109375" style="1" customWidth="1"/>
    <col min="11" max="33" width="8.7109375" style="1" customWidth="1"/>
    <col min="34" max="16384" width="14.42578125" style="1"/>
  </cols>
  <sheetData>
    <row r="1" spans="1:67" s="55" customFormat="1" ht="46.15" customHeight="1">
      <c r="A1" s="67"/>
      <c r="B1" s="67"/>
      <c r="C1" s="56"/>
    </row>
    <row r="2" spans="1:67" s="63" customFormat="1" ht="34.15" customHeight="1">
      <c r="A2" s="68"/>
      <c r="B2" s="24" t="s">
        <v>37</v>
      </c>
      <c r="C2" s="2"/>
      <c r="D2" s="64"/>
      <c r="E2" s="56"/>
      <c r="F2" s="65"/>
      <c r="G2" s="66" t="s">
        <v>38</v>
      </c>
      <c r="H2" s="70" t="s">
        <v>123</v>
      </c>
      <c r="I2" s="58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</row>
    <row r="3" spans="1:67" s="63" customFormat="1" ht="22.15" customHeight="1">
      <c r="A3" s="69"/>
      <c r="B3" s="57" t="s">
        <v>106</v>
      </c>
      <c r="C3" s="57" t="s">
        <v>103</v>
      </c>
      <c r="D3" s="57" t="s">
        <v>115</v>
      </c>
      <c r="E3" s="56"/>
      <c r="F3" s="58"/>
      <c r="G3" s="59" t="s">
        <v>122</v>
      </c>
      <c r="H3" s="60" t="s">
        <v>102</v>
      </c>
      <c r="I3" s="61" t="s">
        <v>125</v>
      </c>
      <c r="J3" s="62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</row>
    <row r="4" spans="1:67" ht="22.15" customHeight="1">
      <c r="B4" s="20" t="s">
        <v>104</v>
      </c>
      <c r="C4" s="23">
        <v>3</v>
      </c>
      <c r="D4" s="31" t="s">
        <v>69</v>
      </c>
      <c r="E4" s="2"/>
      <c r="F4" s="14" t="s">
        <v>95</v>
      </c>
      <c r="G4" s="21" t="s">
        <v>1</v>
      </c>
      <c r="H4" s="23" t="s">
        <v>102</v>
      </c>
      <c r="I4" s="27" t="s">
        <v>125</v>
      </c>
      <c r="J4" s="2"/>
      <c r="K4" s="9"/>
      <c r="L4" s="9"/>
      <c r="M4" s="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22.15" customHeight="1">
      <c r="B5" s="21" t="s">
        <v>105</v>
      </c>
      <c r="C5" s="23">
        <v>1</v>
      </c>
      <c r="D5" s="31" t="s">
        <v>69</v>
      </c>
      <c r="E5" s="2"/>
      <c r="F5" s="2"/>
      <c r="G5" s="2"/>
      <c r="H5" s="2"/>
      <c r="I5" s="2"/>
      <c r="J5" s="2"/>
      <c r="K5" s="9"/>
      <c r="L5" s="9"/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22.15" customHeight="1">
      <c r="B6" s="21" t="s">
        <v>107</v>
      </c>
      <c r="C6" s="23">
        <v>0</v>
      </c>
      <c r="D6" s="31" t="s">
        <v>69</v>
      </c>
      <c r="E6" s="2"/>
      <c r="F6" s="3"/>
      <c r="G6" s="21" t="s">
        <v>130</v>
      </c>
      <c r="H6" s="33" t="s">
        <v>184</v>
      </c>
      <c r="I6" s="2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ht="22.15" customHeight="1">
      <c r="B7" s="21" t="s">
        <v>108</v>
      </c>
      <c r="C7" s="23">
        <v>3</v>
      </c>
      <c r="D7" s="31" t="s">
        <v>69</v>
      </c>
      <c r="E7" s="2"/>
      <c r="F7" s="3"/>
      <c r="G7" s="21" t="s">
        <v>116</v>
      </c>
      <c r="H7" s="2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ht="22.15" customHeight="1">
      <c r="B8" s="21" t="s">
        <v>153</v>
      </c>
      <c r="C8" s="23">
        <v>1000</v>
      </c>
      <c r="D8" s="23" t="s">
        <v>62</v>
      </c>
      <c r="E8" s="27" t="s">
        <v>124</v>
      </c>
      <c r="F8" s="3"/>
      <c r="G8" s="21" t="s">
        <v>117</v>
      </c>
      <c r="H8" s="2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ht="22.15" customHeight="1">
      <c r="B9" s="21" t="s">
        <v>154</v>
      </c>
      <c r="C9" s="23">
        <v>0</v>
      </c>
      <c r="D9" s="23" t="s">
        <v>62</v>
      </c>
      <c r="E9" s="32"/>
      <c r="F9" s="14"/>
      <c r="G9" s="26" t="s">
        <v>118</v>
      </c>
      <c r="H9" s="23">
        <v>3</v>
      </c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 ht="22.15" customHeight="1">
      <c r="B10" s="29"/>
      <c r="C10" s="3"/>
      <c r="D10" s="3"/>
      <c r="E10" s="2"/>
      <c r="F10" s="3"/>
      <c r="G10" s="26" t="s">
        <v>119</v>
      </c>
      <c r="H10" s="2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 ht="22.15" customHeight="1">
      <c r="B11" s="24" t="s">
        <v>179</v>
      </c>
      <c r="C11" s="24"/>
      <c r="D11" s="3"/>
      <c r="E11" s="2"/>
      <c r="F11" s="3"/>
      <c r="G11" s="26" t="s">
        <v>120</v>
      </c>
      <c r="H11" s="2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 ht="22.15" customHeight="1">
      <c r="B12" s="22" t="s">
        <v>109</v>
      </c>
      <c r="C12" s="22" t="s">
        <v>110</v>
      </c>
      <c r="D12" s="17"/>
      <c r="E12" s="27"/>
      <c r="F12" s="3"/>
      <c r="G12" s="26" t="s">
        <v>121</v>
      </c>
      <c r="H12" s="2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 ht="22.15" customHeight="1">
      <c r="B13" s="20" t="s">
        <v>41</v>
      </c>
      <c r="C13" s="23"/>
      <c r="D13" s="3"/>
      <c r="E13" s="27"/>
      <c r="F13" s="3"/>
      <c r="G13" s="26" t="s">
        <v>141</v>
      </c>
      <c r="H13" s="33">
        <f>SUM(H7:H12)</f>
        <v>3</v>
      </c>
      <c r="I13" s="2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 ht="22.15" customHeight="1">
      <c r="B14" s="20" t="s">
        <v>42</v>
      </c>
      <c r="C14" s="23"/>
      <c r="D14" s="3"/>
      <c r="E14" s="2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 ht="22.15" customHeight="1">
      <c r="B15" s="20" t="s">
        <v>43</v>
      </c>
      <c r="C15" s="23"/>
      <c r="D15" s="3"/>
      <c r="E15" s="3"/>
      <c r="F15" s="3"/>
      <c r="G15" s="21" t="s">
        <v>22</v>
      </c>
      <c r="H15" s="23" t="s">
        <v>40</v>
      </c>
      <c r="I15" s="28" t="s">
        <v>125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 ht="22.15" customHeight="1">
      <c r="B16" s="20" t="s">
        <v>44</v>
      </c>
      <c r="C16" s="23"/>
      <c r="D16" s="3"/>
      <c r="E16" s="3"/>
      <c r="F16" s="3"/>
      <c r="G16" s="21" t="s">
        <v>23</v>
      </c>
      <c r="H16" s="23" t="s">
        <v>40</v>
      </c>
      <c r="I16" s="27" t="s">
        <v>125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2:67" ht="22.15" customHeight="1">
      <c r="B17" s="20" t="s">
        <v>111</v>
      </c>
      <c r="C17" s="23"/>
      <c r="D17" s="3"/>
      <c r="E17" s="3"/>
      <c r="F17" s="3"/>
      <c r="G17" s="21" t="s">
        <v>24</v>
      </c>
      <c r="H17" s="23" t="s">
        <v>40</v>
      </c>
      <c r="I17" s="27" t="s">
        <v>125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2:67" ht="22.15" customHeight="1">
      <c r="B18" s="20" t="s">
        <v>112</v>
      </c>
      <c r="C18" s="23"/>
      <c r="D18" s="3"/>
      <c r="E18" s="3"/>
      <c r="F18" s="3"/>
      <c r="G18" s="21" t="s">
        <v>25</v>
      </c>
      <c r="H18" s="23" t="s">
        <v>40</v>
      </c>
      <c r="I18" s="27" t="s">
        <v>125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2:67" ht="22.15" customHeight="1">
      <c r="B19" s="20" t="s">
        <v>113</v>
      </c>
      <c r="C19" s="23"/>
      <c r="D19" s="3"/>
      <c r="E19" s="3"/>
      <c r="F19" s="14" t="s">
        <v>101</v>
      </c>
      <c r="G19" s="21" t="s">
        <v>161</v>
      </c>
      <c r="H19" s="23" t="s">
        <v>40</v>
      </c>
      <c r="I19" s="27" t="s">
        <v>125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2:67" ht="22.15" customHeight="1">
      <c r="B20" s="20" t="s">
        <v>114</v>
      </c>
      <c r="C20" s="23"/>
      <c r="D20" s="3"/>
      <c r="E20" s="3"/>
      <c r="F20" s="3"/>
      <c r="G20" s="20" t="s">
        <v>162</v>
      </c>
      <c r="H20" s="23">
        <v>0</v>
      </c>
      <c r="I20" s="27" t="s">
        <v>160</v>
      </c>
      <c r="J20" s="87" t="s">
        <v>182</v>
      </c>
      <c r="K20" s="87"/>
      <c r="L20" s="87"/>
      <c r="M20" s="87"/>
      <c r="N20" s="87"/>
      <c r="O20" s="8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2:67" ht="22.15" customHeight="1">
      <c r="B21" s="20" t="s">
        <v>49</v>
      </c>
      <c r="C21" s="23"/>
      <c r="D21" s="3"/>
      <c r="E21" s="5"/>
      <c r="F21" s="3"/>
      <c r="G21" s="21" t="s">
        <v>163</v>
      </c>
      <c r="H21" s="23" t="s">
        <v>40</v>
      </c>
      <c r="I21" s="27" t="s">
        <v>125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2:67" ht="22.15" customHeight="1">
      <c r="B22" s="20" t="s">
        <v>50</v>
      </c>
      <c r="C22" s="23"/>
      <c r="D22" s="3"/>
      <c r="E22" s="18"/>
      <c r="F22" s="3"/>
      <c r="G22" s="20" t="s">
        <v>185</v>
      </c>
      <c r="H22" s="23">
        <v>0</v>
      </c>
      <c r="I22" s="27" t="s">
        <v>160</v>
      </c>
      <c r="J22" s="87" t="s">
        <v>181</v>
      </c>
      <c r="K22" s="87"/>
      <c r="L22" s="87"/>
      <c r="M22" s="87"/>
      <c r="N22" s="87"/>
      <c r="O22" s="8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2:67" ht="22.15" customHeight="1">
      <c r="B23" s="20" t="s">
        <v>51</v>
      </c>
      <c r="C23" s="23"/>
      <c r="D23" s="3"/>
      <c r="E23" s="3"/>
      <c r="F23" s="3"/>
      <c r="G23" s="20" t="s">
        <v>131</v>
      </c>
      <c r="H23" s="23" t="s">
        <v>40</v>
      </c>
      <c r="I23" s="27" t="s">
        <v>142</v>
      </c>
      <c r="J23" s="87" t="s">
        <v>183</v>
      </c>
      <c r="K23" s="87"/>
      <c r="L23" s="87"/>
      <c r="M23" s="87"/>
      <c r="N23" s="87"/>
      <c r="O23" s="8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11</v>
      </c>
      <c r="AE23" s="2">
        <v>9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2:67" ht="21" customHeight="1">
      <c r="B24" s="20" t="s">
        <v>52</v>
      </c>
      <c r="C24" s="23"/>
      <c r="D24" s="3"/>
      <c r="E24" s="3"/>
      <c r="F24" s="18"/>
      <c r="G24" s="3"/>
      <c r="H24" s="4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2:67" ht="18" customHeight="1">
      <c r="B25" s="2"/>
      <c r="C25" s="2"/>
      <c r="D25" s="2"/>
      <c r="E25" s="3"/>
      <c r="F25" s="15"/>
      <c r="G25" s="3"/>
      <c r="H25" s="3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2:67" ht="20.25" customHeight="1">
      <c r="B26" s="25" t="s">
        <v>151</v>
      </c>
      <c r="C26" s="25"/>
      <c r="D26" s="18"/>
      <c r="E26" s="3"/>
      <c r="F26" s="16"/>
      <c r="G26" s="3"/>
      <c r="H26" s="3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2:67" ht="29.65" customHeight="1">
      <c r="B27" s="22" t="s">
        <v>155</v>
      </c>
      <c r="C27" s="22" t="s">
        <v>159</v>
      </c>
      <c r="D27" s="22" t="s">
        <v>68</v>
      </c>
      <c r="E27" s="3"/>
      <c r="F27" s="16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2:67" ht="31.15" customHeight="1">
      <c r="B28" s="20" t="s">
        <v>174</v>
      </c>
      <c r="C28" s="52">
        <f>'Только номер 8800'!C40</f>
        <v>3964</v>
      </c>
      <c r="D28" s="52">
        <f>IF(тарификация_исход="поминутно",'Только номер 8800'!C41,"недоступный тип тарификации в ячейке D8")</f>
        <v>7089</v>
      </c>
      <c r="E28" s="85" t="str">
        <f>IF(D28=$D$37,"Минимальная стоимость","")</f>
        <v/>
      </c>
      <c r="F28" s="86"/>
      <c r="G28" s="3"/>
      <c r="H28" s="3"/>
      <c r="I28" s="3"/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20</v>
      </c>
      <c r="AE28" s="2">
        <v>18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2:67" ht="31.15" customHeight="1">
      <c r="B29" s="20" t="s">
        <v>156</v>
      </c>
      <c r="C29" s="52">
        <f>'Только городской номер'!C40</f>
        <v>3963</v>
      </c>
      <c r="D29" s="52">
        <f>IF(тарификация_исход="поминутно",'Только городской номер'!C41,"недоступный тип тарификации в ячейке D8")</f>
        <v>5500</v>
      </c>
      <c r="E29" s="85" t="str">
        <f>IF(D29=$D$37,"Минимальная стоимость","")</f>
        <v/>
      </c>
      <c r="F29" s="86"/>
      <c r="G29" s="3"/>
      <c r="H29" s="3"/>
      <c r="I29" s="3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21</v>
      </c>
      <c r="AE29" s="2">
        <v>19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2:67" ht="31.15" customHeight="1">
      <c r="B30" s="20" t="s">
        <v>36</v>
      </c>
      <c r="C30" s="52">
        <f>'Старт бизнеса'!C40</f>
        <v>3481</v>
      </c>
      <c r="D30" s="52">
        <f>'Старт бизнеса'!C41</f>
        <v>5240</v>
      </c>
      <c r="E30" s="85" t="str">
        <f>IF(D30=$D$37,"Минимальная стоимость","")</f>
        <v>Минимальная стоимость</v>
      </c>
      <c r="F30" s="86"/>
      <c r="G30" s="3"/>
      <c r="H30" s="3"/>
      <c r="I30" s="3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22</v>
      </c>
      <c r="AE30" s="2">
        <v>20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2:67" ht="31.15" customHeight="1">
      <c r="B31" s="20" t="s">
        <v>152</v>
      </c>
      <c r="C31" s="52">
        <f>'Офис продаж'!C40</f>
        <v>4480</v>
      </c>
      <c r="D31" s="52">
        <f>'Офис продаж'!C41</f>
        <v>5260</v>
      </c>
      <c r="E31" s="83" t="str">
        <f>IF(D31=$D$37,"Минимальная стоимость","Оптимальный выбор")</f>
        <v>Оптимальный выбор</v>
      </c>
      <c r="F31" s="84"/>
      <c r="G31" s="3"/>
      <c r="H31" s="3"/>
      <c r="I31" s="3"/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23</v>
      </c>
      <c r="AE31" s="2">
        <v>21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2:67" ht="31.15" customHeight="1">
      <c r="B32" s="20" t="s">
        <v>157</v>
      </c>
      <c r="C32" s="52">
        <f>IF(тарификация_исход="поминутно",Премиум!C40,"недоступный тип тарификации в ячейке D8")</f>
        <v>31980</v>
      </c>
      <c r="D32" s="52">
        <f>IF(тарификация_исход="поминутно",Премиум!C41,"недоступный тип тарификации в ячейке D8")</f>
        <v>19300</v>
      </c>
      <c r="E32" s="85" t="str">
        <f>IF(D32=$D$37,"Минимальная стоимость","")</f>
        <v/>
      </c>
      <c r="F32" s="86"/>
      <c r="G32" s="3"/>
      <c r="H32" s="3"/>
      <c r="I32" s="3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24</v>
      </c>
      <c r="AE32" s="2">
        <v>22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2:67" ht="31.15" customHeight="1">
      <c r="B33" s="20" t="s">
        <v>158</v>
      </c>
      <c r="C33" s="52" t="str">
        <f>IF(тарификация_исход="посекундно(доступно не на всех ТП)",'Business Boost Supreme'!C42,"недоступный тип тарификации в ячейке D8")</f>
        <v>недоступный тип тарификации в ячейке D8</v>
      </c>
      <c r="D33" s="52" t="str">
        <f>IF(тарификация_исход="посекундно(доступно не на всех ТП)",'Business Boost Supreme'!C43,"недоступный тип тарификации в ячейке D8")</f>
        <v>недоступный тип тарификации в ячейке D8</v>
      </c>
      <c r="E33" s="85" t="str">
        <f>IF(D33=$D$37,"Минимальная стоимость","")</f>
        <v/>
      </c>
      <c r="F33" s="86"/>
      <c r="G33" s="3"/>
      <c r="H33" s="3"/>
      <c r="I33" s="3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25</v>
      </c>
      <c r="AE33" s="2">
        <v>23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2:67" ht="31.15" customHeight="1">
      <c r="B34" s="20" t="s">
        <v>67</v>
      </c>
      <c r="C34" s="52">
        <f>Базовый!C40</f>
        <v>3960</v>
      </c>
      <c r="D34" s="52">
        <f>Базовый!C41</f>
        <v>7100</v>
      </c>
      <c r="E34" s="83" t="str">
        <f>IF(D34=$D$37,"Минимальная стоимость","")</f>
        <v/>
      </c>
      <c r="F34" s="84"/>
      <c r="G34" s="3"/>
      <c r="H34" s="3"/>
      <c r="I34" s="3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26</v>
      </c>
      <c r="AE34" s="2">
        <v>24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2:67" ht="18" customHeight="1">
      <c r="B35" s="3"/>
      <c r="C35" s="3"/>
      <c r="D35" s="3"/>
      <c r="E35" s="7"/>
      <c r="F35" s="2"/>
      <c r="G35" s="3"/>
      <c r="H35" s="3"/>
      <c r="I35" s="3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2:67" ht="18" customHeight="1">
      <c r="B36" s="73" t="s">
        <v>164</v>
      </c>
      <c r="C36" s="19"/>
      <c r="D36" s="2"/>
      <c r="E36" s="2"/>
      <c r="F36" s="7"/>
      <c r="G36" s="3"/>
      <c r="H36" s="3"/>
      <c r="I36" s="3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2:67" ht="19.899999999999999" customHeight="1">
      <c r="B37" s="71" t="str">
        <f>INDEX(B28:B34,MATCH(D37,D28:D34,0),1)</f>
        <v>Старт бизнеса</v>
      </c>
      <c r="C37" s="72">
        <f>MIN(C28:C34)</f>
        <v>3481</v>
      </c>
      <c r="D37" s="72">
        <f>MIN(D28:D34)</f>
        <v>5240</v>
      </c>
      <c r="E37" s="7"/>
      <c r="F37" s="7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27</v>
      </c>
      <c r="AE37" s="2">
        <v>25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2:67" ht="15.75" customHeight="1">
      <c r="B38" s="2"/>
      <c r="C38" s="2"/>
      <c r="D38" s="3"/>
      <c r="E38" s="2"/>
      <c r="F38" s="2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>
        <v>28</v>
      </c>
      <c r="AE38" s="2">
        <v>26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2:67" ht="15.75" customHeight="1">
      <c r="B39" s="2"/>
      <c r="C39" s="2"/>
      <c r="D39" s="7"/>
      <c r="E39" s="2"/>
      <c r="F39" s="7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29</v>
      </c>
      <c r="AE39" s="2">
        <v>27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2:67" ht="15.75" customHeight="1">
      <c r="B40" s="2"/>
      <c r="C40" s="2"/>
      <c r="D40" s="7"/>
      <c r="E40" s="2"/>
      <c r="F40" s="2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30</v>
      </c>
      <c r="AE40" s="2">
        <v>28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2:67" ht="15.75" customHeight="1">
      <c r="B41" s="2"/>
      <c r="C41" s="2"/>
      <c r="D41" s="30"/>
      <c r="E41" s="2"/>
      <c r="F41" s="2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31</v>
      </c>
      <c r="AE41" s="2">
        <v>29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2:67" ht="15.75" customHeight="1">
      <c r="B42" s="2"/>
      <c r="C42" s="2"/>
      <c r="D42" s="7"/>
      <c r="E42" s="2"/>
      <c r="F42" s="2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32</v>
      </c>
      <c r="AE42" s="2">
        <v>30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2:67" ht="15.75" customHeight="1">
      <c r="B43" s="6"/>
      <c r="C43" s="7"/>
      <c r="D43" s="7"/>
      <c r="E43" s="2"/>
      <c r="F43" s="2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>
        <v>33</v>
      </c>
      <c r="AE43" s="2">
        <v>31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2:67" ht="15.75" customHeight="1">
      <c r="B44" s="2"/>
      <c r="C44" s="2"/>
      <c r="D44" s="2"/>
      <c r="E44" s="2"/>
      <c r="F44" s="2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>
        <v>34</v>
      </c>
      <c r="AE44" s="2">
        <v>32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2:67" ht="15.75" customHeight="1">
      <c r="B45" s="2"/>
      <c r="C45" s="2"/>
      <c r="D45" s="2"/>
      <c r="E45" s="2"/>
      <c r="F45" s="2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>
        <v>35</v>
      </c>
      <c r="AE45" s="2">
        <v>33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2:67" ht="15.75" customHeight="1">
      <c r="B46" s="2"/>
      <c r="C46" s="2"/>
      <c r="D46" s="2"/>
      <c r="E46" s="2"/>
      <c r="F46" s="2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>
        <v>36</v>
      </c>
      <c r="AE46" s="2">
        <v>34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2:67" ht="15.75" customHeight="1">
      <c r="B47" s="2"/>
      <c r="C47" s="2"/>
      <c r="D47" s="2"/>
      <c r="E47" s="2"/>
      <c r="F47" s="2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>
        <v>37</v>
      </c>
      <c r="AE47" s="2">
        <v>35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2:67" ht="15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38</v>
      </c>
      <c r="AE48" s="2">
        <v>36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2:67" ht="15.7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39</v>
      </c>
      <c r="AE49" s="2">
        <v>37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  <row r="50" spans="2:67" ht="15.7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40</v>
      </c>
      <c r="AE50" s="2">
        <v>38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</row>
    <row r="51" spans="2:67" ht="15.7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41</v>
      </c>
      <c r="AE51" s="2">
        <v>39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2:67" ht="15.7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42</v>
      </c>
      <c r="AE52" s="2">
        <v>40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</row>
    <row r="53" spans="2:67" ht="15.7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43</v>
      </c>
      <c r="AE53" s="2">
        <v>41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</row>
    <row r="54" spans="2:67" ht="15.7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44</v>
      </c>
      <c r="AE54" s="2">
        <v>42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</row>
    <row r="55" spans="2:67" ht="15.7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45</v>
      </c>
      <c r="AE55" s="2">
        <v>43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</row>
    <row r="56" spans="2:67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46</v>
      </c>
      <c r="AE56" s="2">
        <v>44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</row>
    <row r="57" spans="2:67" ht="15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47</v>
      </c>
      <c r="AE57" s="2">
        <v>45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</row>
    <row r="58" spans="2:67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48</v>
      </c>
      <c r="AE58" s="2">
        <v>46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</row>
    <row r="59" spans="2:67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49</v>
      </c>
      <c r="AE59" s="2">
        <v>47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2:67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50</v>
      </c>
      <c r="AE60" s="2">
        <v>48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</row>
    <row r="61" spans="2:67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>
        <v>49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</row>
    <row r="62" spans="2:67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>
        <v>50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</row>
    <row r="63" spans="2:67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2:67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</row>
    <row r="65" spans="2:67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</row>
    <row r="66" spans="2:67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</row>
    <row r="67" spans="2:67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</row>
    <row r="68" spans="2:67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</row>
    <row r="69" spans="2:67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2:67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</row>
    <row r="71" spans="2:67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</row>
    <row r="72" spans="2:67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</row>
    <row r="73" spans="2:67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2:67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</row>
    <row r="75" spans="2:67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</row>
    <row r="76" spans="2:67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</row>
    <row r="77" spans="2:67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</row>
    <row r="78" spans="2:67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</row>
    <row r="79" spans="2:67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</row>
    <row r="80" spans="2:67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2:67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2:67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2:67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  <row r="84" spans="2:67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</row>
    <row r="85" spans="2:67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2:67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</row>
    <row r="87" spans="2:67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</row>
    <row r="88" spans="2:67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</row>
    <row r="89" spans="2:67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</row>
    <row r="90" spans="2:67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</row>
    <row r="91" spans="2:67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</row>
    <row r="92" spans="2:67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</row>
    <row r="93" spans="2:67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</row>
    <row r="94" spans="2:67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</row>
    <row r="95" spans="2:67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</row>
    <row r="96" spans="2:67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</row>
    <row r="97" spans="2:67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</row>
    <row r="98" spans="2:67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</row>
    <row r="99" spans="2:67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</row>
    <row r="100" spans="2:67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2:67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2:67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2:67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2:67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2:67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2:67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2:67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2:67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2:67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2:67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2:67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2:67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2:67" ht="15.7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2:67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2:67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2:67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2:67" ht="15.7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2:67" ht="15.7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2:67" ht="15.7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2:67" ht="15.7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2:67" ht="15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2:67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2:67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2:67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2:67" ht="15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2:67" ht="15.7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2:67" ht="15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2:67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2:67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2:67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2:67" ht="15.7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2:67" ht="15.7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2:67" ht="15.7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2:67" ht="15.7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2:67" ht="15.7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2:67" ht="15.7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2:67" ht="15.7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2:67" ht="15.7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2:67" ht="15.7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2:67" ht="15.7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2:67" ht="15.7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2:67" ht="15.7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2:67" ht="15.7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2:67" ht="15.7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2:67" ht="15.7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2:67" ht="15.7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2:67" ht="15.7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2:67" ht="15.7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2:67" ht="15.7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2:67" ht="15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2:67" ht="15.7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2:67" ht="15.7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2:67" ht="15.7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2:67" ht="15.7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2:67" ht="15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2:67" ht="15.7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2:67" ht="15.7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2:67" ht="15.7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2:67" ht="15.7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2:67" ht="15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2:67" ht="15.7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2:67" ht="15.7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2:67" ht="15.7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2:67" ht="15.7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2:67" ht="15.7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2:67" ht="15.7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2:67" ht="15.7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2:67" ht="15.7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2:67" ht="15.7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2:67" ht="15.7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2:67" ht="15.7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2:67" ht="15.7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2:67" ht="15.7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2:67" ht="15.7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2:67" ht="15.7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2:67" ht="15.7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2:67" ht="15.7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2:67" ht="15.7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2:67" ht="15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2:67" ht="15.7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2:67" ht="15.7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2:67" ht="15.7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2:67" ht="15.7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2:67" ht="15.7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2:67" ht="15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2:67" ht="15.7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2:67" ht="15.7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2:67" ht="15.7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2:67" ht="15.7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2:67" ht="15.7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  <row r="191" spans="2:67" ht="15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</row>
    <row r="192" spans="2:67" ht="15.7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</row>
    <row r="193" spans="2:67" ht="15.7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</row>
    <row r="194" spans="2:67" ht="15.7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</row>
    <row r="195" spans="2:67" ht="15.7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</row>
    <row r="196" spans="2:67" ht="15.7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</row>
    <row r="197" spans="2:67" ht="15.7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</row>
    <row r="198" spans="2:67" ht="15.7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</row>
    <row r="199" spans="2:67" ht="15.7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</row>
    <row r="200" spans="2:67" ht="15.7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</row>
    <row r="201" spans="2:67" ht="15.7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</row>
    <row r="202" spans="2:67" ht="15.7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</row>
    <row r="203" spans="2:67" ht="15.7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2:67" ht="15.7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2:67" ht="15.7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2:67" ht="15.7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2:67" ht="15.7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2:67" ht="15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2:67" ht="15.7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2:67" ht="15.7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2:67" ht="15.7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2:67" ht="15.7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2:67" ht="15.7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2:67" ht="15.7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2:67" ht="15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2:67" ht="15.7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2:67" ht="15.7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2:67" ht="15.7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2:67" ht="15.7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2:67" ht="15.7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2:67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2:67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2:67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2:67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2:67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2:67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2:67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2:67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2:67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2:67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2:67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2:67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2:67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2:67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2:67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2:67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2:67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2:67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2:67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2:67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2:67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2:67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2:67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2:67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2:67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2:67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2:67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2:67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2:67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2:67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2:67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2:67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2:67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2:67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2:67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2:67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2:67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2:67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2:67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2:67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2:67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2:67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2:67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2:67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2:67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2:67" ht="15.75" customHeight="1">
      <c r="B266" s="2"/>
      <c r="C266" s="2"/>
      <c r="D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2:67" ht="15.75" customHeight="1">
      <c r="B267" s="2"/>
      <c r="C267" s="2"/>
      <c r="D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2:67" ht="15.75" customHeight="1">
      <c r="B268" s="2"/>
      <c r="C268" s="2"/>
      <c r="D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2:67" ht="15.75" customHeight="1">
      <c r="B269" s="2"/>
      <c r="C269" s="2"/>
      <c r="D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2:67" ht="15.75" customHeight="1">
      <c r="B270" s="2"/>
      <c r="C270" s="2"/>
      <c r="D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2:67" ht="15.75" customHeight="1">
      <c r="B271" s="2"/>
      <c r="C271" s="2"/>
      <c r="D271" s="2"/>
      <c r="G271" s="2"/>
      <c r="H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2:6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sheetProtection algorithmName="SHA-512" hashValue="t4q06j4/Q339FcDzmtuaAZausVarihWCsylcAVdVpGM+Ej6/WfW+JomC3Ten9M0bhkUXfw6bMDLzQ+qC92EsBw==" saltValue="VoQH24+Wa7b6k+1oivDpBQ==" spinCount="100000" sheet="1" objects="1" scenarios="1"/>
  <dataConsolidate/>
  <mergeCells count="10">
    <mergeCell ref="J20:O20"/>
    <mergeCell ref="J22:O22"/>
    <mergeCell ref="J23:O23"/>
    <mergeCell ref="E30:F30"/>
    <mergeCell ref="E28:F28"/>
    <mergeCell ref="E31:F31"/>
    <mergeCell ref="E34:F34"/>
    <mergeCell ref="E33:F33"/>
    <mergeCell ref="E32:F32"/>
    <mergeCell ref="E29:F29"/>
  </mergeCells>
  <conditionalFormatting sqref="J20:O20">
    <cfRule type="expression" dxfId="3" priority="3">
      <formula>AND($H$19="нет",$H$20&gt;0)</formula>
    </cfRule>
  </conditionalFormatting>
  <conditionalFormatting sqref="J22:O22">
    <cfRule type="expression" dxfId="2" priority="2">
      <formula>AND($H$21="нет",$H$22&gt;0)</formula>
    </cfRule>
  </conditionalFormatting>
  <conditionalFormatting sqref="J23:O23">
    <cfRule type="expression" dxfId="1" priority="1">
      <formula>AND($H$3="нет",$H$23&lt;&gt;"нет")</formula>
    </cfRule>
  </conditionalFormatting>
  <conditionalFormatting sqref="E28:E34">
    <cfRule type="expression" dxfId="0" priority="5">
      <formula>AND($E28&lt;&gt;"")</formula>
    </cfRule>
  </conditionalFormatting>
  <dataValidations count="11">
    <dataValidation type="list" allowBlank="1" showErrorMessage="1" sqref="H21 H15:H19 H4:H5">
      <formula1>"да,нет"</formula1>
    </dataValidation>
    <dataValidation operator="greaterThanOrEqual" allowBlank="1" showErrorMessage="1" sqref="H6"/>
    <dataValidation type="whole" operator="greaterThanOrEqual" allowBlank="1" showErrorMessage="1" sqref="H7:H14">
      <formula1>0</formula1>
    </dataValidation>
    <dataValidation type="list" allowBlank="1" showErrorMessage="1" sqref="H23">
      <formula1>"нет,6,12,18,24,30"</formula1>
    </dataValidation>
    <dataValidation type="list" allowBlank="1" showInputMessage="1" showErrorMessage="1" sqref="D8">
      <formula1>"поминутно,посекундно(доступно не на всех ТП),"</formula1>
    </dataValidation>
    <dataValidation type="custom" allowBlank="1" showErrorMessage="1" errorTitle="ВНИМАНИЕ!!!" error="Прежде чем указывать кол-во дополнительных пакетов Речевой Аналитики, укахите &quot;ДА&quot; в строке выше на самой услуге &quot;Речевая Аналитика&quot;" sqref="H20">
      <formula1>EXACT(H19,"да")</formula1>
    </dataValidation>
    <dataValidation type="custom" allowBlank="1" showErrorMessage="1" errorTitle="ВНИМАНИЕ!!!" error="Прежде чем указывать кол-во дополнительных пакетов Автоинформирования, укажите &quot;ДА&quot; в строке выше на самой услуге &quot;Автоинформирование&quot;" sqref="H22">
      <formula1>EXACT(H21,"да")</formula1>
    </dataValidation>
    <dataValidation type="whole" operator="greaterThanOrEqual" allowBlank="1" showInputMessage="1" showErrorMessage="1" sqref="C10 C4:C8 E4:E8 D8 C13:C24">
      <formula1>0</formula1>
    </dataValidation>
    <dataValidation type="list" allowBlank="1" showInputMessage="1" showErrorMessage="1" sqref="H3">
      <formula1>"да,нет"</formula1>
    </dataValidation>
    <dataValidation type="whole" operator="greaterThan" allowBlank="1" showInputMessage="1" showErrorMessage="1" sqref="E10:E11 E14:E21 D14:D25">
      <formula1>0</formula1>
    </dataValidation>
    <dataValidation operator="greaterThanOrEqual" allowBlank="1" showInputMessage="1" showErrorMessage="1" sqref="D4:D7"/>
  </dataValidations>
  <hyperlinks>
    <hyperlink ref="C28" location="'Только номер 8800'!A1" display="'Только номер 8800'!A1"/>
    <hyperlink ref="D28" location="'Только номер 8800'!A1" display="'Только номер 8800'!A1"/>
    <hyperlink ref="C29" location="'Только городской номер'!A1" display="'Только городской номер'!A1"/>
    <hyperlink ref="D29" location="'Только городской номер'!A1" display="'Только городской номер'!A1"/>
    <hyperlink ref="C30" location="'Старт бизнеса'!A1" display="'Старт бизнеса'!A1"/>
    <hyperlink ref="D30" location="'Старт бизнеса'!A1" display="'Старт бизнеса'!A1"/>
    <hyperlink ref="C31" location="'Офис продаж'!A1" display="'Офис продаж'!A1"/>
    <hyperlink ref="D31" location="'Офис продаж'!A1" display="'Офис продаж'!A1"/>
    <hyperlink ref="C32" location="Премиум!A1" display="Премиум!A1"/>
    <hyperlink ref="D32" location="Премиум!A1" display="Премиум!A1"/>
    <hyperlink ref="C33" location="'Business Boost Supreme'!A1" display="'Business Boost Supreme'!A1"/>
    <hyperlink ref="D33" location="'Business Boost Supreme'!A1" display="'Business Boost Supreme'!A1"/>
    <hyperlink ref="C34" location="Базовый!A1" display="Базовый!A1"/>
    <hyperlink ref="D34" location="Базовый!A1" display="Базовый!A1"/>
  </hyperlink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36"/>
  <sheetViews>
    <sheetView showGridLines="0" workbookViewId="0">
      <selection activeCell="G2" sqref="G2"/>
    </sheetView>
  </sheetViews>
  <sheetFormatPr defaultColWidth="8.7109375" defaultRowHeight="14.25" outlineLevelRow="1"/>
  <cols>
    <col min="1" max="1" width="25" style="4" customWidth="1"/>
    <col min="2" max="2" width="31.7109375" style="4" customWidth="1"/>
    <col min="3" max="4" width="22" style="4" customWidth="1"/>
    <col min="5" max="16384" width="8.7109375" style="4"/>
  </cols>
  <sheetData>
    <row r="1" spans="1:4" ht="15">
      <c r="A1" s="89" t="s">
        <v>89</v>
      </c>
      <c r="B1" s="89"/>
      <c r="C1" s="89"/>
      <c r="D1" s="89"/>
    </row>
    <row r="2" spans="1:4" s="10" customFormat="1" ht="42.75">
      <c r="A2" s="10" t="s">
        <v>91</v>
      </c>
      <c r="B2" s="10" t="s">
        <v>70</v>
      </c>
      <c r="C2" s="10" t="s">
        <v>82</v>
      </c>
      <c r="D2" s="10" t="s">
        <v>83</v>
      </c>
    </row>
    <row r="3" spans="1:4">
      <c r="A3" s="4" t="s">
        <v>71</v>
      </c>
      <c r="B3" s="4" t="s">
        <v>72</v>
      </c>
      <c r="C3" s="4">
        <v>990</v>
      </c>
      <c r="D3" s="4">
        <v>250</v>
      </c>
    </row>
    <row r="4" spans="1:4">
      <c r="B4" s="4" t="s">
        <v>73</v>
      </c>
      <c r="C4" s="4">
        <v>700</v>
      </c>
      <c r="D4" s="4">
        <v>200</v>
      </c>
    </row>
    <row r="5" spans="1:4">
      <c r="B5" s="4" t="s">
        <v>74</v>
      </c>
      <c r="C5" s="4">
        <v>500</v>
      </c>
      <c r="D5" s="4">
        <v>150</v>
      </c>
    </row>
    <row r="6" spans="1:4">
      <c r="B6" s="4" t="s">
        <v>75</v>
      </c>
      <c r="C6" s="4">
        <v>350</v>
      </c>
      <c r="D6" s="4">
        <v>100</v>
      </c>
    </row>
    <row r="7" spans="1:4">
      <c r="B7" s="4" t="s">
        <v>76</v>
      </c>
      <c r="C7" s="4">
        <v>200</v>
      </c>
      <c r="D7" s="4">
        <v>90</v>
      </c>
    </row>
    <row r="8" spans="1:4">
      <c r="B8" s="4" t="s">
        <v>77</v>
      </c>
      <c r="C8" s="4">
        <v>150</v>
      </c>
      <c r="D8" s="4">
        <v>70</v>
      </c>
    </row>
    <row r="9" spans="1:4">
      <c r="B9" s="4" t="s">
        <v>78</v>
      </c>
      <c r="C9" s="4">
        <v>100</v>
      </c>
      <c r="D9" s="4">
        <v>50</v>
      </c>
    </row>
    <row r="10" spans="1:4">
      <c r="B10" s="4" t="s">
        <v>79</v>
      </c>
      <c r="C10" s="4">
        <v>80</v>
      </c>
      <c r="D10" s="4">
        <v>30</v>
      </c>
    </row>
    <row r="11" spans="1:4">
      <c r="A11" s="4" t="s">
        <v>80</v>
      </c>
      <c r="B11" s="4" t="s">
        <v>72</v>
      </c>
      <c r="C11" s="4">
        <v>990</v>
      </c>
      <c r="D11" s="4">
        <v>299</v>
      </c>
    </row>
    <row r="12" spans="1:4">
      <c r="B12" s="4" t="s">
        <v>73</v>
      </c>
      <c r="C12" s="4">
        <v>700</v>
      </c>
      <c r="D12" s="4">
        <v>250</v>
      </c>
    </row>
    <row r="13" spans="1:4">
      <c r="B13" s="4" t="s">
        <v>74</v>
      </c>
      <c r="C13" s="4">
        <v>500</v>
      </c>
      <c r="D13" s="4">
        <v>200</v>
      </c>
    </row>
    <row r="14" spans="1:4">
      <c r="B14" s="4" t="s">
        <v>75</v>
      </c>
      <c r="C14" s="4">
        <v>350</v>
      </c>
      <c r="D14" s="4">
        <v>150</v>
      </c>
    </row>
    <row r="15" spans="1:4">
      <c r="B15" s="4" t="s">
        <v>76</v>
      </c>
      <c r="C15" s="4">
        <v>200</v>
      </c>
      <c r="D15" s="4">
        <v>100</v>
      </c>
    </row>
    <row r="16" spans="1:4">
      <c r="B16" s="4" t="s">
        <v>77</v>
      </c>
      <c r="C16" s="4">
        <v>150</v>
      </c>
      <c r="D16" s="4">
        <v>90</v>
      </c>
    </row>
    <row r="17" spans="1:4">
      <c r="B17" s="4" t="s">
        <v>81</v>
      </c>
      <c r="C17" s="4">
        <v>100</v>
      </c>
      <c r="D17" s="4">
        <v>70</v>
      </c>
    </row>
    <row r="18" spans="1:4">
      <c r="B18" s="4" t="s">
        <v>79</v>
      </c>
      <c r="C18" s="4">
        <v>80</v>
      </c>
      <c r="D18" s="4">
        <v>50</v>
      </c>
    </row>
    <row r="20" spans="1:4" ht="15">
      <c r="A20" s="90" t="s">
        <v>90</v>
      </c>
      <c r="B20" s="90"/>
      <c r="C20" s="90"/>
      <c r="D20" s="90"/>
    </row>
    <row r="21" spans="1:4" s="10" customFormat="1" ht="50.65" customHeight="1">
      <c r="A21" s="92" t="s">
        <v>92</v>
      </c>
      <c r="B21" s="92" t="s">
        <v>93</v>
      </c>
      <c r="C21" s="92" t="s">
        <v>94</v>
      </c>
      <c r="D21" s="92"/>
    </row>
    <row r="22" spans="1:4" s="10" customFormat="1" ht="15" thickBot="1">
      <c r="A22" s="93"/>
      <c r="B22" s="93"/>
      <c r="C22" s="12" t="s">
        <v>64</v>
      </c>
      <c r="D22" s="12" t="s">
        <v>65</v>
      </c>
    </row>
    <row r="23" spans="1:4" ht="15" thickTop="1">
      <c r="A23" s="4">
        <v>1.75</v>
      </c>
      <c r="B23" s="91" t="s">
        <v>84</v>
      </c>
      <c r="C23" s="13">
        <v>875</v>
      </c>
      <c r="D23" s="13" t="s">
        <v>85</v>
      </c>
    </row>
    <row r="24" spans="1:4">
      <c r="A24" s="4">
        <v>1.7</v>
      </c>
      <c r="B24" s="91"/>
      <c r="C24" s="13">
        <v>1700</v>
      </c>
      <c r="D24" s="13" t="s">
        <v>85</v>
      </c>
    </row>
    <row r="25" spans="1:4">
      <c r="A25" s="4">
        <v>1.65</v>
      </c>
      <c r="B25" s="91"/>
      <c r="C25" s="13">
        <v>2475</v>
      </c>
      <c r="D25" s="13">
        <v>4950</v>
      </c>
    </row>
    <row r="26" spans="1:4">
      <c r="A26" s="4">
        <v>1.6</v>
      </c>
      <c r="B26" s="91"/>
      <c r="C26" s="13">
        <v>3200</v>
      </c>
      <c r="D26" s="13">
        <v>6400</v>
      </c>
    </row>
    <row r="27" spans="1:4">
      <c r="A27" s="4">
        <v>1.55</v>
      </c>
      <c r="B27" s="91"/>
      <c r="C27" s="13">
        <v>4650</v>
      </c>
      <c r="D27" s="13">
        <v>9300</v>
      </c>
    </row>
    <row r="28" spans="1:4" hidden="1" outlineLevel="1">
      <c r="A28" s="4">
        <v>1.5</v>
      </c>
      <c r="B28" s="91"/>
      <c r="C28" s="13">
        <v>7500</v>
      </c>
      <c r="D28" s="13">
        <v>15000</v>
      </c>
    </row>
    <row r="29" spans="1:4" hidden="1" outlineLevel="1">
      <c r="A29" s="4">
        <v>1.45</v>
      </c>
      <c r="B29" s="91"/>
      <c r="C29" s="13">
        <v>10875</v>
      </c>
      <c r="D29" s="13">
        <v>21750</v>
      </c>
    </row>
    <row r="30" spans="1:4" hidden="1" outlineLevel="1">
      <c r="A30" s="4">
        <v>1.39</v>
      </c>
      <c r="B30" s="91"/>
      <c r="C30" s="13">
        <v>15000</v>
      </c>
      <c r="D30" s="13">
        <v>25000</v>
      </c>
    </row>
    <row r="31" spans="1:4" hidden="1" outlineLevel="1">
      <c r="A31" s="4">
        <v>1.35</v>
      </c>
      <c r="B31" s="11" t="s">
        <v>86</v>
      </c>
      <c r="C31" s="13">
        <v>25000</v>
      </c>
      <c r="D31" s="13">
        <v>45000</v>
      </c>
    </row>
    <row r="32" spans="1:4" hidden="1" outlineLevel="1">
      <c r="A32" s="4">
        <v>1.32</v>
      </c>
      <c r="B32" s="11" t="s">
        <v>87</v>
      </c>
      <c r="C32" s="13">
        <v>55000</v>
      </c>
      <c r="D32" s="13">
        <v>95000</v>
      </c>
    </row>
    <row r="33" spans="1:4" hidden="1" outlineLevel="1">
      <c r="A33" s="4">
        <v>1.3</v>
      </c>
      <c r="B33" s="11" t="s">
        <v>88</v>
      </c>
      <c r="C33" s="13">
        <v>125000</v>
      </c>
      <c r="D33" s="13">
        <v>250000</v>
      </c>
    </row>
    <row r="34" spans="1:4" collapsed="1"/>
    <row r="35" spans="1:4" ht="24.4" customHeight="1">
      <c r="A35" s="88" t="s">
        <v>180</v>
      </c>
      <c r="B35" s="88"/>
      <c r="C35" s="88"/>
      <c r="D35" s="88"/>
    </row>
    <row r="36" spans="1:4" ht="31.15" customHeight="1">
      <c r="A36" s="88"/>
      <c r="B36" s="88"/>
      <c r="C36" s="88"/>
      <c r="D36" s="88"/>
    </row>
  </sheetData>
  <sheetProtection algorithmName="SHA-512" hashValue="28wwfivkcEgzmedds8NKIQoo6ludBTtOzq9SMSeMpzP0QvOohWnQzWLX2xtccQWBIiT8PVvVBdkcJ2rWZrikJA==" saltValue="61t5TqPNqrdfp8dcmam7EA==" spinCount="100000" sheet="1" objects="1" scenarios="1"/>
  <mergeCells count="7">
    <mergeCell ref="A35:D36"/>
    <mergeCell ref="A1:D1"/>
    <mergeCell ref="A20:D20"/>
    <mergeCell ref="B23:B30"/>
    <mergeCell ref="A21:A22"/>
    <mergeCell ref="B21:B22"/>
    <mergeCell ref="C21:D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7"/>
  <sheetViews>
    <sheetView zoomScaleNormal="100" workbookViewId="0">
      <selection activeCell="B1" sqref="B1"/>
    </sheetView>
  </sheetViews>
  <sheetFormatPr defaultColWidth="14.42578125" defaultRowHeight="14.25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7109375" style="36" customWidth="1"/>
    <col min="8" max="8" width="3.7109375" style="34" customWidth="1"/>
    <col min="9" max="9" width="29.7109375" style="36" customWidth="1"/>
    <col min="10" max="10" width="13.7109375" style="36" customWidth="1"/>
    <col min="11" max="11" width="14.140625" style="36" customWidth="1"/>
    <col min="12" max="12" width="13.42578125" style="36" customWidth="1"/>
    <col min="13" max="31" width="8.7109375" style="36" customWidth="1"/>
    <col min="32" max="16384" width="14.42578125" style="36"/>
  </cols>
  <sheetData>
    <row r="1" spans="2:38" ht="33" customHeight="1">
      <c r="B1" s="74" t="s">
        <v>67</v>
      </c>
      <c r="E1" s="35"/>
      <c r="F1" s="34"/>
      <c r="G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22" t="s">
        <v>3</v>
      </c>
      <c r="C2" s="22"/>
      <c r="E2" s="37" t="s">
        <v>54</v>
      </c>
      <c r="F2" s="37" t="s">
        <v>175</v>
      </c>
      <c r="G2" s="37" t="s">
        <v>176</v>
      </c>
      <c r="I2" s="37" t="s">
        <v>53</v>
      </c>
      <c r="J2" s="37" t="s">
        <v>167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2:38" ht="18" customHeight="1">
      <c r="B3" s="39" t="s">
        <v>4</v>
      </c>
      <c r="C3" s="40">
        <v>0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0</v>
      </c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2:38" ht="18" customHeight="1">
      <c r="B4" s="39" t="s">
        <v>6</v>
      </c>
      <c r="C4" s="40">
        <v>0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0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38" ht="18" customHeight="1">
      <c r="B5" s="39" t="s">
        <v>8</v>
      </c>
      <c r="C5" s="40">
        <f>MAX(990*(ввод_АВС_номера-J7),0)+SUM(G3:G6)</f>
        <v>990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3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2:38" ht="18" customHeight="1">
      <c r="B6" s="39" t="s">
        <v>10</v>
      </c>
      <c r="C6" s="40">
        <f>MAX(990*(ввод_8800_номера-J6),0)+SUM(G7:G10)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0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2:38" ht="18" customHeight="1">
      <c r="B7" s="39" t="s">
        <v>12</v>
      </c>
      <c r="C7" s="40">
        <f>ввод_DEF_номера*990+SUM(G11:G14)</f>
        <v>2970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0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2:38" ht="18" customHeight="1">
      <c r="B8" s="39" t="s">
        <v>0</v>
      </c>
      <c r="C8" s="40">
        <v>0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0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2:38" ht="18" customHeight="1">
      <c r="B9" s="39" t="s">
        <v>2</v>
      </c>
      <c r="C9" s="40">
        <v>0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</row>
    <row r="11" spans="2:38" ht="18" customHeight="1">
      <c r="B11" s="39" t="s">
        <v>4</v>
      </c>
      <c r="C11" s="40">
        <v>1950</v>
      </c>
      <c r="E11" s="39" t="s">
        <v>49</v>
      </c>
      <c r="F11" s="41">
        <v>1500</v>
      </c>
      <c r="G11" s="42">
        <f>'Входящие параметры'!C21*F11</f>
        <v>0</v>
      </c>
      <c r="I11" s="37" t="s">
        <v>58</v>
      </c>
      <c r="J11" s="37"/>
      <c r="K11" s="98" t="s">
        <v>143</v>
      </c>
      <c r="L11" s="99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2:38" ht="18" customHeight="1">
      <c r="B12" s="39" t="s">
        <v>6</v>
      </c>
      <c r="C12" s="40">
        <f>MAX(0,(ввод_раб_места-J5)*150)</f>
        <v>0</v>
      </c>
      <c r="E12" s="39" t="s">
        <v>50</v>
      </c>
      <c r="F12" s="41">
        <v>3500</v>
      </c>
      <c r="G12" s="42">
        <f>'Входящие параметры'!C22*F12</f>
        <v>0</v>
      </c>
      <c r="I12" s="39" t="s">
        <v>59</v>
      </c>
      <c r="J12" s="43">
        <f>I28</f>
        <v>2.09</v>
      </c>
      <c r="K12" s="96" t="s">
        <v>98</v>
      </c>
      <c r="L12" s="97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2:38" ht="18" customHeight="1">
      <c r="B13" s="39" t="s">
        <v>16</v>
      </c>
      <c r="C13" s="40">
        <f>MAX(350*(ввод_АВС_номера-J7),0)+SUM(G17:G20)</f>
        <v>350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60</v>
      </c>
      <c r="J13" s="43">
        <v>2.7</v>
      </c>
      <c r="K13" s="96" t="s">
        <v>97</v>
      </c>
      <c r="L13" s="97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2:38" ht="18" customHeight="1">
      <c r="B14" s="39" t="s">
        <v>56</v>
      </c>
      <c r="C14" s="40">
        <f>MAX(1400*(ввод_8800_номера-J6),0)+SUM(G21:G24)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2:38" ht="18" customHeight="1">
      <c r="B15" s="39" t="s">
        <v>57</v>
      </c>
      <c r="C15" s="40">
        <f>ввод_DEF_номера*250+SUM(G25:G28)</f>
        <v>750</v>
      </c>
      <c r="D15" s="50"/>
      <c r="E15" s="34"/>
      <c r="F15" s="34"/>
      <c r="G15" s="34"/>
      <c r="I15" s="94" t="s">
        <v>61</v>
      </c>
      <c r="J15" s="95"/>
      <c r="K15" s="95"/>
      <c r="L15" s="95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2:38" ht="45">
      <c r="B16" s="39"/>
      <c r="C16" s="40"/>
      <c r="D16" s="50"/>
      <c r="E16" s="37" t="s">
        <v>55</v>
      </c>
      <c r="F16" s="37" t="s">
        <v>187</v>
      </c>
      <c r="G16" s="37" t="s">
        <v>178</v>
      </c>
      <c r="I16" s="77" t="s">
        <v>63</v>
      </c>
      <c r="J16" s="77" t="s">
        <v>64</v>
      </c>
      <c r="K16" s="77" t="s">
        <v>65</v>
      </c>
      <c r="L16" s="77" t="s">
        <v>66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2:25" ht="18" customHeight="1">
      <c r="B17" s="39" t="s">
        <v>17</v>
      </c>
      <c r="C17" s="40">
        <f>MIN(L17:L28)</f>
        <v>1700</v>
      </c>
      <c r="D17" s="50" t="str">
        <f>CONCATENATE("Применить тариф на моб. РФ = ",INDEX(I17:I28,MATCH(C17,L17:L28,0))," с МГП = ",IF(тарификация_исход="поминутно",INDEX(J17:J28,MATCH(C17,L17:L28,0)),INDEX(K17:K28,MATCH(C17,L17:L28,0))))</f>
        <v>Применить тариф на моб. РФ = 1,7 с МГП = 1700</v>
      </c>
      <c r="E17" s="39" t="s">
        <v>41</v>
      </c>
      <c r="F17" s="41">
        <v>299</v>
      </c>
      <c r="G17" s="42">
        <f>'Входящие параметры'!C13*F17</f>
        <v>0</v>
      </c>
      <c r="I17" s="75">
        <v>1.75</v>
      </c>
      <c r="J17" s="75">
        <v>875</v>
      </c>
      <c r="K17" s="75" t="s">
        <v>40</v>
      </c>
      <c r="L17" s="75">
        <f>IF(тарификация_исход="поминутно",MAX(ввод_исход_трафик*I17,J17),"нет")</f>
        <v>1750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2:25" ht="18" customHeight="1">
      <c r="B18" s="39" t="s">
        <v>18</v>
      </c>
      <c r="C18" s="40">
        <f>MAX(0,(ввод_вход_трафик-J4)*J13)</f>
        <v>0</v>
      </c>
      <c r="D18" s="50"/>
      <c r="E18" s="39" t="s">
        <v>42</v>
      </c>
      <c r="F18" s="41">
        <v>299</v>
      </c>
      <c r="G18" s="42">
        <f>'Входящие параметры'!C14*F18</f>
        <v>0</v>
      </c>
      <c r="I18" s="75">
        <v>1.7</v>
      </c>
      <c r="J18" s="75">
        <v>1700</v>
      </c>
      <c r="K18" s="75" t="s">
        <v>40</v>
      </c>
      <c r="L18" s="75">
        <f>IF(тарификация_исход="поминутно",MAX(ввод_исход_трафик*I18,J18),"нет")</f>
        <v>1700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2:25" ht="18" customHeight="1">
      <c r="D19" s="50"/>
      <c r="E19" s="39" t="s">
        <v>43</v>
      </c>
      <c r="F19" s="41">
        <v>299</v>
      </c>
      <c r="G19" s="42">
        <f>'Входящие параметры'!C15*F19</f>
        <v>0</v>
      </c>
      <c r="I19" s="75">
        <v>1.65</v>
      </c>
      <c r="J19" s="75">
        <v>2475</v>
      </c>
      <c r="K19" s="75">
        <v>4950</v>
      </c>
      <c r="L19" s="75">
        <f t="shared" ref="L19:L27" si="0">IF(тарификация_исход="поминутно",MAX(ввод_исход_трафик*I19,J19),IF(тарификация_исход="посекундно(доступно не на всех ТП)",MAX(ввод_исход_трафик*I19,K19),"нет"))</f>
        <v>2475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2:25" ht="18" customHeight="1">
      <c r="B20" s="37" t="s">
        <v>19</v>
      </c>
      <c r="C20" s="37"/>
      <c r="D20" s="50"/>
      <c r="E20" s="39" t="s">
        <v>44</v>
      </c>
      <c r="F20" s="41">
        <v>299</v>
      </c>
      <c r="G20" s="42">
        <f>'Входящие параметры'!C16*F20</f>
        <v>0</v>
      </c>
      <c r="I20" s="75">
        <v>1.6</v>
      </c>
      <c r="J20" s="75">
        <v>3200</v>
      </c>
      <c r="K20" s="75">
        <v>6400</v>
      </c>
      <c r="L20" s="75">
        <f t="shared" si="0"/>
        <v>3200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2:25" ht="18" customHeight="1">
      <c r="B21" s="39" t="s">
        <v>0</v>
      </c>
      <c r="C21" s="40">
        <f>IF(запись_разговоров="да",750,0)</f>
        <v>750</v>
      </c>
      <c r="D21" s="50"/>
      <c r="E21" s="39" t="s">
        <v>45</v>
      </c>
      <c r="F21" s="41">
        <v>1400</v>
      </c>
      <c r="G21" s="42">
        <f>'Входящие параметры'!C17*F21</f>
        <v>0</v>
      </c>
      <c r="I21" s="75">
        <v>1.55</v>
      </c>
      <c r="J21" s="75">
        <v>4650</v>
      </c>
      <c r="K21" s="75">
        <v>9300</v>
      </c>
      <c r="L21" s="75">
        <f t="shared" si="0"/>
        <v>4650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2:25" ht="18" customHeight="1">
      <c r="B22" s="39" t="s">
        <v>1</v>
      </c>
      <c r="C22" s="40">
        <f>IF(интеграция="да",1000,0)</f>
        <v>1000</v>
      </c>
      <c r="D22" s="50"/>
      <c r="E22" s="39" t="s">
        <v>46</v>
      </c>
      <c r="F22" s="41">
        <v>1400</v>
      </c>
      <c r="G22" s="42">
        <f>'Входящие параметры'!C18*F22</f>
        <v>0</v>
      </c>
      <c r="I22" s="75">
        <v>1.5</v>
      </c>
      <c r="J22" s="75">
        <v>7500</v>
      </c>
      <c r="K22" s="75">
        <v>15000</v>
      </c>
      <c r="L22" s="75">
        <f t="shared" si="0"/>
        <v>7500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2:25" ht="18" customHeight="1">
      <c r="B23" s="37" t="str">
        <f>'Входящие параметры'!G6</f>
        <v>FMC SIM-карты, с пакетом интернета</v>
      </c>
      <c r="C23" s="53">
        <f>SUM(C24:C29)</f>
        <v>600</v>
      </c>
      <c r="D23" s="50"/>
      <c r="E23" s="39" t="s">
        <v>47</v>
      </c>
      <c r="F23" s="41">
        <v>1400</v>
      </c>
      <c r="G23" s="42">
        <f>'Входящие параметры'!C19*F23</f>
        <v>0</v>
      </c>
      <c r="I23" s="75">
        <v>1.45</v>
      </c>
      <c r="J23" s="75">
        <v>10875</v>
      </c>
      <c r="K23" s="75">
        <v>21750</v>
      </c>
      <c r="L23" s="75">
        <f t="shared" si="0"/>
        <v>10875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2:25" ht="18" customHeight="1">
      <c r="B24" s="39" t="s">
        <v>30</v>
      </c>
      <c r="C24" s="40">
        <f>'Входящие параметры'!H7*50</f>
        <v>0</v>
      </c>
      <c r="D24" s="50"/>
      <c r="E24" s="39" t="s">
        <v>48</v>
      </c>
      <c r="F24" s="41">
        <v>1400</v>
      </c>
      <c r="G24" s="42">
        <f>'Входящие параметры'!C20*F24</f>
        <v>0</v>
      </c>
      <c r="I24" s="75">
        <v>1.39</v>
      </c>
      <c r="J24" s="75">
        <v>15000</v>
      </c>
      <c r="K24" s="75">
        <v>25000</v>
      </c>
      <c r="L24" s="75">
        <f t="shared" si="0"/>
        <v>15000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2:25" ht="18" customHeight="1">
      <c r="B25" s="39" t="s">
        <v>31</v>
      </c>
      <c r="C25" s="40">
        <f>'Входящие параметры'!H8*100</f>
        <v>0</v>
      </c>
      <c r="D25" s="50"/>
      <c r="E25" s="39" t="s">
        <v>49</v>
      </c>
      <c r="F25" s="41">
        <v>250</v>
      </c>
      <c r="G25" s="42">
        <f>'Входящие параметры'!C21*F25</f>
        <v>0</v>
      </c>
      <c r="I25" s="75">
        <v>1.35</v>
      </c>
      <c r="J25" s="75">
        <v>25000</v>
      </c>
      <c r="K25" s="75">
        <v>45000</v>
      </c>
      <c r="L25" s="75">
        <f t="shared" si="0"/>
        <v>25000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2:25" ht="18" customHeight="1">
      <c r="B26" s="39" t="s">
        <v>32</v>
      </c>
      <c r="C26" s="40">
        <f>'Входящие параметры'!H9*200</f>
        <v>600</v>
      </c>
      <c r="D26" s="50"/>
      <c r="E26" s="39" t="s">
        <v>50</v>
      </c>
      <c r="F26" s="41">
        <v>250</v>
      </c>
      <c r="G26" s="42">
        <f>'Входящие параметры'!C22*F26</f>
        <v>0</v>
      </c>
      <c r="I26" s="76">
        <v>1.32</v>
      </c>
      <c r="J26" s="76">
        <v>55000</v>
      </c>
      <c r="K26" s="76">
        <v>95000</v>
      </c>
      <c r="L26" s="76">
        <f t="shared" si="0"/>
        <v>55000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2:25" ht="18" customHeight="1">
      <c r="B27" s="39" t="s">
        <v>33</v>
      </c>
      <c r="C27" s="40">
        <f>'Входящие параметры'!H10*380</f>
        <v>0</v>
      </c>
      <c r="D27" s="50"/>
      <c r="E27" s="39" t="s">
        <v>51</v>
      </c>
      <c r="F27" s="41">
        <v>250</v>
      </c>
      <c r="G27" s="42">
        <f>'Входящие параметры'!C23*F27</f>
        <v>0</v>
      </c>
      <c r="I27" s="75">
        <v>1.3</v>
      </c>
      <c r="J27" s="75">
        <v>125000</v>
      </c>
      <c r="K27" s="75">
        <v>250000</v>
      </c>
      <c r="L27" s="75">
        <f t="shared" si="0"/>
        <v>125000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2:25" ht="18" customHeight="1">
      <c r="B28" s="39" t="s">
        <v>34</v>
      </c>
      <c r="C28" s="40">
        <f>'Входящие параметры'!H11*750</f>
        <v>0</v>
      </c>
      <c r="D28" s="50"/>
      <c r="E28" s="39" t="s">
        <v>52</v>
      </c>
      <c r="F28" s="41">
        <v>250</v>
      </c>
      <c r="G28" s="42">
        <f>'Входящие параметры'!C24*F28</f>
        <v>0</v>
      </c>
      <c r="I28" s="75">
        <v>2.09</v>
      </c>
      <c r="J28" s="75">
        <v>0</v>
      </c>
      <c r="K28" s="75">
        <v>0</v>
      </c>
      <c r="L28" s="75">
        <f>IF(тарификация_исход="поминутно",MAX(ввод_исход_трафик*I28,J28),IF(тарификация_исход="посекундно(доступно не на всех ТП)",MAX(ввод_исход_трафик*I28,K28),MAX(ввод_исход_трафик*I28,K28)))</f>
        <v>2090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2:25" ht="18" customHeight="1">
      <c r="B29" s="39" t="s">
        <v>35</v>
      </c>
      <c r="C29" s="40">
        <f>'Входящие параметры'!H12*990</f>
        <v>0</v>
      </c>
      <c r="D29" s="50"/>
      <c r="E29" s="34"/>
      <c r="F29" s="34"/>
      <c r="G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2:25" ht="18" customHeight="1">
      <c r="B30" s="39" t="s">
        <v>22</v>
      </c>
      <c r="C30" s="40">
        <f>IF('Входящие параметры'!H15="ДА",D30,0)</f>
        <v>0</v>
      </c>
      <c r="D30" s="50">
        <v>750</v>
      </c>
      <c r="E30" s="34"/>
      <c r="F30" s="34"/>
      <c r="G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2:25" ht="24" customHeight="1">
      <c r="B31" s="39" t="s">
        <v>23</v>
      </c>
      <c r="C31" s="40">
        <f>IF('Входящие параметры'!H16="ДА",D31,0)</f>
        <v>0</v>
      </c>
      <c r="D31" s="50">
        <v>750</v>
      </c>
      <c r="E31" s="34"/>
      <c r="F31" s="34"/>
      <c r="G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2:25" ht="18" customHeight="1">
      <c r="B32" s="39" t="s">
        <v>24</v>
      </c>
      <c r="C32" s="40">
        <f>IF('Входящие параметры'!H17="ДА",D32,0)</f>
        <v>0</v>
      </c>
      <c r="D32" s="50">
        <v>750</v>
      </c>
      <c r="E32" s="34"/>
      <c r="F32" s="34"/>
      <c r="G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2:25" ht="18" customHeight="1">
      <c r="B33" s="39" t="s">
        <v>25</v>
      </c>
      <c r="C33" s="40">
        <f>IF('Входящие параметры'!H18="ДА",D33,0)</f>
        <v>0</v>
      </c>
      <c r="D33" s="50">
        <v>750</v>
      </c>
      <c r="E33" s="34"/>
      <c r="F33" s="34"/>
      <c r="G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2:25" ht="24" customHeight="1">
      <c r="B34" s="39" t="s">
        <v>189</v>
      </c>
      <c r="C34" s="40">
        <f>IF('Входящие параметры'!H19="ДА",D34,0)</f>
        <v>0</v>
      </c>
      <c r="D34" s="50">
        <v>500</v>
      </c>
      <c r="E34" s="34"/>
      <c r="F34" s="34"/>
      <c r="G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2:25" ht="24" customHeight="1">
      <c r="B35" s="39" t="s">
        <v>188</v>
      </c>
      <c r="C35" s="40">
        <f>IF('Входящие параметры'!H19="ДА",'Входящие параметры'!H20*D35,0)</f>
        <v>0</v>
      </c>
      <c r="D35" s="50">
        <v>500</v>
      </c>
      <c r="E35" s="34"/>
      <c r="F35" s="34"/>
      <c r="G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2:25" ht="24" customHeight="1">
      <c r="B36" s="39" t="s">
        <v>190</v>
      </c>
      <c r="C36" s="40">
        <f>IF('Входящие параметры'!H21="ДА",D36,0)</f>
        <v>0</v>
      </c>
      <c r="D36" s="50">
        <v>500</v>
      </c>
      <c r="E36" s="34"/>
      <c r="F36" s="34"/>
      <c r="G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2:25" ht="24" customHeight="1">
      <c r="B37" s="39" t="s">
        <v>191</v>
      </c>
      <c r="C37" s="40">
        <f>IF('Входящие параметры'!H21="ДА",'Входящие параметры'!H22*D37,0)</f>
        <v>0</v>
      </c>
      <c r="D37" s="50">
        <v>500</v>
      </c>
      <c r="E37" s="34"/>
      <c r="F37" s="34"/>
      <c r="G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2:25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2:25" ht="18" customHeight="1">
      <c r="D39" s="50"/>
      <c r="E39" s="34"/>
      <c r="F39" s="34"/>
      <c r="G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2:25" ht="18" customHeight="1">
      <c r="B40" s="48" t="s">
        <v>20</v>
      </c>
      <c r="C40" s="49">
        <f>SUM(C3:C9)</f>
        <v>3960</v>
      </c>
      <c r="D40" s="50"/>
      <c r="E40" s="34"/>
      <c r="F40" s="34"/>
      <c r="G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2:25" ht="18" customHeight="1">
      <c r="B41" s="37" t="s">
        <v>21</v>
      </c>
      <c r="C41" s="49">
        <f>SUM(C11:C15)+C17+C18+C21+C22+C23+SUM(C30:C38)</f>
        <v>7100</v>
      </c>
      <c r="E41" s="34"/>
      <c r="F41" s="34"/>
      <c r="G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2:25" ht="18" customHeight="1">
      <c r="E42" s="34"/>
      <c r="F42" s="34"/>
      <c r="G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2:25" ht="18" customHeight="1">
      <c r="E43" s="34"/>
      <c r="F43" s="34"/>
      <c r="G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2:25" ht="18" customHeight="1">
      <c r="E44" s="34"/>
      <c r="F44" s="34"/>
      <c r="G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</row>
    <row r="45" spans="2:25" ht="18" customHeight="1">
      <c r="E45" s="34"/>
      <c r="F45" s="34"/>
      <c r="G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spans="2:25" ht="18" customHeight="1">
      <c r="E46" s="34"/>
      <c r="F46" s="34"/>
      <c r="G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</row>
    <row r="47" spans="2:25" ht="18" customHeight="1">
      <c r="E47" s="34"/>
      <c r="F47" s="34"/>
      <c r="G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2:25" ht="18" customHeight="1">
      <c r="E48" s="34"/>
      <c r="F48" s="34"/>
      <c r="G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</row>
    <row r="49" s="34" customFormat="1" ht="18" customHeight="1"/>
    <row r="50" s="34" customFormat="1" ht="18" customHeight="1"/>
    <row r="51" s="34" customFormat="1" ht="18" customHeight="1"/>
    <row r="52" s="34" customFormat="1" ht="18" customHeight="1"/>
    <row r="53" s="34" customFormat="1" ht="18" customHeight="1"/>
    <row r="54" s="34" customFormat="1" ht="18" customHeight="1"/>
    <row r="55" s="34" customFormat="1" ht="18" customHeight="1"/>
    <row r="56" s="34" customFormat="1" ht="18" customHeight="1"/>
    <row r="57" s="34" customFormat="1" ht="18" customHeight="1"/>
    <row r="58" s="34" customFormat="1" ht="18" customHeight="1"/>
    <row r="59" s="34" customFormat="1"/>
    <row r="60" s="34" customFormat="1"/>
    <row r="61" s="34" customFormat="1"/>
    <row r="62" s="34" customFormat="1"/>
    <row r="63" s="34" customFormat="1"/>
    <row r="64" s="34" customFormat="1"/>
    <row r="65" s="34" customFormat="1"/>
    <row r="66" s="34" customFormat="1"/>
    <row r="67" s="34" customFormat="1"/>
    <row r="68" s="34" customFormat="1"/>
    <row r="69" s="34" customFormat="1"/>
    <row r="70" s="34" customFormat="1"/>
    <row r="71" s="34" customFormat="1"/>
    <row r="72" s="34" customFormat="1"/>
    <row r="73" s="34" customFormat="1"/>
    <row r="74" s="34" customFormat="1"/>
    <row r="75" s="34" customFormat="1"/>
    <row r="76" s="34" customFormat="1"/>
    <row r="77" s="34" customFormat="1"/>
    <row r="78" s="34" customFormat="1"/>
    <row r="79" s="34" customFormat="1"/>
    <row r="80" s="34" customFormat="1"/>
    <row r="81" s="34" customFormat="1"/>
    <row r="82" s="34" customFormat="1"/>
    <row r="83" s="34" customFormat="1"/>
    <row r="84" s="34" customFormat="1"/>
    <row r="85" s="34" customFormat="1"/>
    <row r="86" s="34" customFormat="1"/>
    <row r="87" s="34" customFormat="1"/>
    <row r="88" s="34" customFormat="1"/>
    <row r="89" s="34" customFormat="1"/>
    <row r="90" s="34" customFormat="1"/>
    <row r="91" s="34" customFormat="1"/>
    <row r="92" s="34" customFormat="1"/>
    <row r="93" s="34" customFormat="1"/>
    <row r="94" s="34" customFormat="1"/>
    <row r="95" s="34" customFormat="1"/>
    <row r="96" s="34" customFormat="1"/>
    <row r="97" s="34" customFormat="1"/>
    <row r="98" s="34" customFormat="1"/>
    <row r="99" s="34" customFormat="1"/>
    <row r="100" s="34" customFormat="1"/>
    <row r="101" s="34" customFormat="1"/>
    <row r="102" s="34" customFormat="1"/>
    <row r="103" s="34" customFormat="1"/>
    <row r="104" s="34" customFormat="1"/>
    <row r="105" s="34" customFormat="1"/>
    <row r="106" s="34" customFormat="1"/>
    <row r="107" s="34" customFormat="1"/>
    <row r="108" s="34" customFormat="1"/>
    <row r="109" s="34" customFormat="1"/>
    <row r="110" s="34" customFormat="1"/>
    <row r="111" s="34" customFormat="1"/>
    <row r="112" s="34" customFormat="1"/>
    <row r="113" s="34" customFormat="1"/>
    <row r="114" s="34" customFormat="1"/>
    <row r="115" s="34" customFormat="1"/>
    <row r="116" s="34" customFormat="1"/>
    <row r="117" s="34" customFormat="1"/>
    <row r="118" s="34" customFormat="1"/>
    <row r="119" s="34" customFormat="1"/>
    <row r="120" s="34" customFormat="1"/>
    <row r="121" s="34" customFormat="1"/>
    <row r="122" s="34" customFormat="1"/>
    <row r="123" s="34" customFormat="1"/>
    <row r="124" s="34" customFormat="1"/>
    <row r="125" s="34" customFormat="1"/>
    <row r="126" s="34" customFormat="1"/>
    <row r="127" s="34" customFormat="1"/>
    <row r="128" s="34" customFormat="1"/>
    <row r="129" s="34" customFormat="1"/>
    <row r="130" s="34" customFormat="1"/>
    <row r="131" s="34" customFormat="1"/>
    <row r="132" s="34" customFormat="1"/>
    <row r="133" s="34" customFormat="1"/>
    <row r="134" s="34" customFormat="1"/>
    <row r="135" s="34" customFormat="1"/>
    <row r="136" s="34" customFormat="1"/>
    <row r="137" s="34" customFormat="1"/>
    <row r="138" s="34" customFormat="1"/>
    <row r="139" s="34" customFormat="1"/>
    <row r="140" s="34" customFormat="1"/>
    <row r="141" s="34" customFormat="1"/>
    <row r="142" s="34" customFormat="1"/>
    <row r="143" s="34" customFormat="1"/>
    <row r="144" s="34" customFormat="1"/>
    <row r="145" s="34" customFormat="1"/>
    <row r="146" s="34" customFormat="1"/>
    <row r="147" s="34" customFormat="1"/>
    <row r="148" s="34" customFormat="1"/>
    <row r="149" s="34" customFormat="1"/>
    <row r="150" s="34" customFormat="1"/>
    <row r="151" s="34" customFormat="1"/>
    <row r="152" s="34" customFormat="1"/>
    <row r="153" s="34" customFormat="1"/>
    <row r="154" s="34" customFormat="1"/>
    <row r="155" s="34" customFormat="1"/>
    <row r="156" s="34" customFormat="1"/>
    <row r="157" s="34" customFormat="1"/>
    <row r="158" s="34" customFormat="1"/>
    <row r="159" s="34" customFormat="1"/>
    <row r="160" s="34" customFormat="1"/>
    <row r="161" spans="12:25"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12:25"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12:25"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12:25"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12:25"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12:25"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12:25"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12:25"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12:25"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12:25"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12:25"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12:25"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  <row r="173" spans="12:25"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</row>
    <row r="174" spans="12:25"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</row>
    <row r="175" spans="12:25"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</row>
    <row r="176" spans="12:25"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</row>
    <row r="177" spans="12:25"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</row>
    <row r="178" spans="12:25"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</row>
    <row r="179" spans="12:25"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</row>
    <row r="180" spans="12:25"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</row>
    <row r="181" spans="12:25"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</row>
    <row r="182" spans="12:25"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</row>
    <row r="183" spans="12:25"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</row>
    <row r="184" spans="12:25"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</row>
    <row r="185" spans="12:25"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</row>
    <row r="186" spans="12:25"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</row>
    <row r="187" spans="12:25"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</row>
    <row r="188" spans="12:25"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</row>
    <row r="189" spans="12:25"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spans="12:25"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</row>
    <row r="191" spans="12:25"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</row>
    <row r="192" spans="12:25"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</row>
    <row r="193" spans="12:25"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</row>
    <row r="194" spans="12:25"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</row>
    <row r="195" spans="12:25"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</row>
    <row r="196" spans="12:25"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</row>
    <row r="197" spans="12:25"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</row>
    <row r="198" spans="12:25"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</row>
    <row r="199" spans="12:25"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</row>
    <row r="200" spans="12:25"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</row>
    <row r="201" spans="12:25"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</row>
    <row r="202" spans="12:25"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</row>
    <row r="203" spans="12:25"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</row>
    <row r="204" spans="12:25"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</row>
    <row r="205" spans="12:25"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</row>
    <row r="206" spans="12:25"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</row>
    <row r="207" spans="12:25"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</row>
    <row r="208" spans="12:25"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</row>
    <row r="209" spans="12:25"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</row>
    <row r="210" spans="12:25"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</row>
    <row r="211" spans="12:25"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</row>
    <row r="212" spans="12:25"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</row>
    <row r="213" spans="12:25"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</row>
    <row r="214" spans="12:25"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</row>
    <row r="215" spans="12:25"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</row>
    <row r="216" spans="12:25"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</row>
    <row r="217" spans="12:25"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</row>
    <row r="218" spans="12:25"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</row>
    <row r="219" spans="12:25"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</row>
    <row r="220" spans="12:25"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</row>
    <row r="221" spans="12:25"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</row>
    <row r="222" spans="12:25"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</row>
    <row r="223" spans="12:25"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</row>
    <row r="224" spans="12:25"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</row>
    <row r="225" spans="12:25"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</row>
    <row r="226" spans="12:25"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</row>
    <row r="227" spans="12:25"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</row>
    <row r="228" spans="12:25"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</row>
    <row r="229" spans="12:25"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</row>
    <row r="230" spans="12:25"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</row>
    <row r="231" spans="12:25"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</row>
    <row r="232" spans="12:25"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</row>
    <row r="233" spans="12:25"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</row>
    <row r="234" spans="12:25"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</row>
    <row r="235" spans="12:25"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</row>
    <row r="236" spans="12:25"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</row>
    <row r="237" spans="12:25"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</row>
    <row r="238" spans="12:25"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</row>
    <row r="239" spans="12:25"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</row>
    <row r="240" spans="12:25"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</row>
    <row r="241" spans="12:25"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</row>
    <row r="242" spans="12:25"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</row>
    <row r="243" spans="12:25"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</row>
    <row r="244" spans="12:25"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</row>
    <row r="245" spans="12:25"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</row>
    <row r="246" spans="12:25"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</row>
    <row r="247" spans="12:25"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</row>
    <row r="248" spans="12:25"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</row>
    <row r="249" spans="12:25"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</row>
    <row r="250" spans="12:25"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</row>
    <row r="251" spans="12:25"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</row>
    <row r="252" spans="12:25"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</row>
    <row r="253" spans="12:25"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</row>
    <row r="254" spans="12:25"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</row>
    <row r="255" spans="12:25"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</row>
    <row r="256" spans="12:25"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</row>
    <row r="257" spans="12:25"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</row>
    <row r="258" spans="12:25"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</row>
    <row r="259" spans="12:25"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</row>
    <row r="260" spans="12:25"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</row>
    <row r="261" spans="12:25"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</row>
    <row r="262" spans="12:25"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</row>
    <row r="263" spans="12:25"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</row>
    <row r="264" spans="12:25"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</row>
    <row r="265" spans="12:25"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</row>
    <row r="266" spans="12:25"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</row>
    <row r="267" spans="12:25"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</row>
    <row r="268" spans="12:25"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</row>
    <row r="269" spans="12:25"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</row>
    <row r="270" spans="12:25"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</row>
    <row r="271" spans="12:25"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</row>
    <row r="272" spans="12:25"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</row>
    <row r="273" spans="12:25"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</row>
    <row r="274" spans="12:25"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</row>
    <row r="275" spans="12:25"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</row>
    <row r="276" spans="12:25"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</row>
    <row r="277" spans="12:25"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</row>
    <row r="278" spans="12:25"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</row>
    <row r="279" spans="12:25"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</row>
    <row r="280" spans="12:25"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</row>
    <row r="281" spans="12:25"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</row>
    <row r="282" spans="12:25"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</row>
    <row r="283" spans="12:25"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</row>
    <row r="284" spans="12:25"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</row>
    <row r="285" spans="12:25"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</row>
    <row r="286" spans="12:25"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</row>
    <row r="287" spans="12:25"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</row>
    <row r="288" spans="12:25"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</row>
    <row r="289" spans="12:25"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</row>
    <row r="290" spans="12:25"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</row>
    <row r="291" spans="12:25"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</row>
    <row r="292" spans="12:25"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</row>
    <row r="293" spans="12:25"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</row>
    <row r="294" spans="12:25"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</row>
    <row r="295" spans="12:25"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</row>
    <row r="296" spans="12:25"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</row>
    <row r="297" spans="12:25"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</row>
    <row r="298" spans="12:25"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</row>
    <row r="299" spans="12:25"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</row>
    <row r="300" spans="12:25"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</row>
    <row r="301" spans="12:25"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</row>
    <row r="302" spans="12:25"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</row>
    <row r="303" spans="12:25"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</row>
    <row r="304" spans="12:25"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</row>
    <row r="305" spans="12:25"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</row>
    <row r="306" spans="12:25"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</row>
    <row r="307" spans="12:25"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</row>
    <row r="308" spans="12:25"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</row>
    <row r="309" spans="12:25"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</row>
    <row r="310" spans="12:25"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</row>
    <row r="311" spans="12:25"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</row>
    <row r="312" spans="12:25"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</row>
    <row r="313" spans="12:25"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</row>
    <row r="314" spans="12:25"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</row>
    <row r="315" spans="12:25"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</row>
    <row r="316" spans="12:25"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</row>
    <row r="317" spans="12:25"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</row>
    <row r="318" spans="12:25"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</row>
    <row r="319" spans="12:25"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</row>
    <row r="320" spans="12:25"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</row>
    <row r="321" spans="12:25"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</row>
    <row r="322" spans="12:25"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</row>
    <row r="323" spans="12:25"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</row>
    <row r="324" spans="12:25"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</row>
    <row r="325" spans="12:25"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</row>
    <row r="326" spans="12:25"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</row>
    <row r="327" spans="12:25"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</row>
    <row r="328" spans="12:25"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</row>
    <row r="329" spans="12:25"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</row>
    <row r="330" spans="12:25"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</row>
    <row r="331" spans="12:25"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</row>
    <row r="332" spans="12:25"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</row>
    <row r="333" spans="12:25"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</row>
    <row r="334" spans="12:25"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</row>
    <row r="335" spans="12:25"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</row>
    <row r="336" spans="12:25"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</row>
    <row r="337" spans="12:25"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</row>
    <row r="338" spans="12:25"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</row>
    <row r="339" spans="12:25"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</row>
    <row r="340" spans="12:25"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</row>
    <row r="341" spans="12:25"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</row>
    <row r="342" spans="12:25"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</row>
    <row r="343" spans="12:25"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</row>
    <row r="344" spans="12:25"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</row>
    <row r="345" spans="12:25"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</row>
    <row r="346" spans="12:25"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</row>
    <row r="347" spans="12:25"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</row>
    <row r="348" spans="12:25"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</row>
    <row r="349" spans="12:25"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</row>
    <row r="350" spans="12:25"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</row>
    <row r="351" spans="12:25"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</row>
    <row r="352" spans="12:25"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</row>
    <row r="353" spans="12:25"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</row>
    <row r="354" spans="12:25"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</row>
    <row r="355" spans="12:25"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</row>
    <row r="356" spans="12:25"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</row>
    <row r="357" spans="12:25"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</row>
    <row r="358" spans="12:25"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</row>
    <row r="359" spans="12:25"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</row>
    <row r="360" spans="12:25"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</row>
    <row r="361" spans="12:25"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</row>
    <row r="362" spans="12:25"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</row>
    <row r="363" spans="12:25"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</row>
    <row r="364" spans="12:25"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</row>
    <row r="365" spans="12:25"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</row>
    <row r="366" spans="12:25"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</row>
    <row r="367" spans="12:25"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</row>
    <row r="368" spans="12:25"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</row>
    <row r="369" spans="12:25"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</row>
    <row r="370" spans="12:25"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</row>
    <row r="371" spans="12:25"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</row>
    <row r="372" spans="12:25"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</row>
    <row r="373" spans="12:25"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</row>
    <row r="374" spans="12:25"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</row>
    <row r="375" spans="12:25"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</row>
    <row r="376" spans="12:25"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</row>
    <row r="377" spans="12:25"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</row>
    <row r="378" spans="12:25"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</row>
    <row r="379" spans="12:25"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</row>
    <row r="380" spans="12:25"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</row>
    <row r="381" spans="12:25"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</row>
    <row r="382" spans="12:25"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</row>
    <row r="383" spans="12:25"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</row>
    <row r="384" spans="12:25"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</row>
    <row r="385" spans="12:25"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</row>
    <row r="386" spans="12:25"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</row>
    <row r="387" spans="12:25"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</row>
    <row r="388" spans="12:25"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</row>
    <row r="389" spans="12:25"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</row>
    <row r="390" spans="12:25"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</row>
    <row r="391" spans="12:25"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</row>
    <row r="392" spans="12:25"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</row>
    <row r="393" spans="12:25"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</row>
    <row r="394" spans="12:25"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</row>
    <row r="395" spans="12:25"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</row>
    <row r="396" spans="12:25"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</row>
    <row r="397" spans="12:25"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</row>
    <row r="398" spans="12:25"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</row>
    <row r="399" spans="12:25"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</row>
    <row r="400" spans="12:25"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</row>
    <row r="401" spans="12:25"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</row>
    <row r="402" spans="12:25"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</row>
    <row r="403" spans="12:25"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</row>
    <row r="404" spans="12:25"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</row>
    <row r="405" spans="12:25"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</row>
    <row r="406" spans="12:25"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</row>
    <row r="407" spans="12:25"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</row>
    <row r="408" spans="12:25"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</row>
    <row r="409" spans="12:25"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</row>
    <row r="410" spans="12:25"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</row>
    <row r="411" spans="12:25"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</row>
    <row r="412" spans="12:25"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</row>
    <row r="413" spans="12:25"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</row>
    <row r="414" spans="12:25"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</row>
    <row r="415" spans="12:25"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</row>
    <row r="416" spans="12:25"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</row>
    <row r="417" spans="12:25"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</row>
    <row r="418" spans="12:25"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</row>
    <row r="419" spans="12:25"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</row>
    <row r="420" spans="12:25"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</row>
    <row r="421" spans="12:25"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</row>
    <row r="422" spans="12:25"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</row>
    <row r="423" spans="12:25"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</row>
    <row r="424" spans="12:25"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</row>
    <row r="425" spans="12:25"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</row>
    <row r="426" spans="12:25"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</row>
    <row r="427" spans="12:25"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</row>
    <row r="428" spans="12:25"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</row>
    <row r="429" spans="12:25"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</row>
    <row r="430" spans="12:25"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</row>
    <row r="431" spans="12:25"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spans="12:25"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</row>
    <row r="433" spans="12:25"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</row>
    <row r="434" spans="12:25"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</row>
    <row r="435" spans="12:25"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</row>
    <row r="436" spans="12:25"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</row>
    <row r="437" spans="12:25"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</row>
    <row r="438" spans="12:25"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</row>
    <row r="439" spans="12:25"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</row>
    <row r="440" spans="12:25"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</row>
    <row r="441" spans="12:25"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</row>
    <row r="442" spans="12:25"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</row>
    <row r="443" spans="12:25"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spans="12:25"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</row>
    <row r="445" spans="12:25"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</row>
    <row r="446" spans="12:25"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</row>
    <row r="447" spans="12:25"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</row>
    <row r="448" spans="12:25"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</row>
    <row r="449" spans="12:25"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</row>
    <row r="450" spans="12:25"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</row>
    <row r="451" spans="12:25"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</row>
    <row r="452" spans="12:25"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</row>
    <row r="453" spans="12:25"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</row>
    <row r="454" spans="12:25"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</row>
    <row r="455" spans="12:25"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</row>
    <row r="456" spans="12:25"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</row>
    <row r="457" spans="12:25"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</row>
    <row r="458" spans="12:25"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</row>
    <row r="459" spans="12:25"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</row>
    <row r="460" spans="12:25"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</row>
    <row r="461" spans="12:25"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</row>
    <row r="462" spans="12:25"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</row>
    <row r="463" spans="12:25"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</row>
    <row r="464" spans="12:25"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</row>
    <row r="465" spans="12:25"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</row>
    <row r="466" spans="12:25"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</row>
    <row r="467" spans="12:25"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</row>
    <row r="468" spans="12:25"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</row>
    <row r="469" spans="12:25"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</row>
    <row r="470" spans="12:25"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</row>
    <row r="471" spans="12:25"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</row>
    <row r="472" spans="12:25"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</row>
    <row r="473" spans="12:25"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</row>
    <row r="474" spans="12:25"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</row>
    <row r="475" spans="12:25"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</row>
    <row r="476" spans="12:25"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</row>
    <row r="477" spans="12:25"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</row>
    <row r="478" spans="12:25"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</row>
    <row r="479" spans="12:25"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</row>
    <row r="480" spans="12:25"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</row>
    <row r="481" spans="12:25"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</row>
    <row r="482" spans="12:25"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</row>
    <row r="483" spans="12:25"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</row>
    <row r="484" spans="12:25"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</row>
    <row r="485" spans="12:25"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</row>
    <row r="486" spans="12:25"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</row>
    <row r="487" spans="12:25"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</row>
    <row r="488" spans="12:25"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</row>
    <row r="489" spans="12:25"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</row>
    <row r="490" spans="12:25"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</row>
    <row r="491" spans="12:25"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</row>
    <row r="492" spans="12:25"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</row>
    <row r="493" spans="12:25"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</row>
    <row r="494" spans="12:25"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</row>
    <row r="495" spans="12:25"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</row>
    <row r="496" spans="12:25"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</row>
    <row r="497" spans="12:25"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</row>
    <row r="498" spans="12:25"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</row>
    <row r="499" spans="12:25"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</row>
    <row r="500" spans="12:25"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</row>
    <row r="501" spans="12:25"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</row>
    <row r="502" spans="12:25"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</row>
    <row r="503" spans="12:25"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</row>
    <row r="504" spans="12:25"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</row>
    <row r="505" spans="12:25"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</row>
    <row r="506" spans="12:25"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</row>
    <row r="507" spans="12:25"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</row>
    <row r="508" spans="12:25"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</row>
    <row r="509" spans="12:25"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</row>
    <row r="510" spans="12:25"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</row>
    <row r="511" spans="12:25"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</row>
    <row r="512" spans="12:25"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</row>
    <row r="513" spans="12:25"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</row>
    <row r="514" spans="12:25"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</row>
    <row r="515" spans="12:25"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</row>
    <row r="516" spans="12:25"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</row>
    <row r="517" spans="12:25"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</row>
    <row r="518" spans="12:25"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</row>
    <row r="519" spans="12:25"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</row>
    <row r="520" spans="12:25"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</row>
    <row r="521" spans="12:25"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</row>
    <row r="522" spans="12:25"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</row>
    <row r="523" spans="12:25"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</row>
    <row r="524" spans="12:25"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</row>
    <row r="525" spans="12:25"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</row>
    <row r="526" spans="12:25"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</row>
    <row r="527" spans="12:25"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</row>
    <row r="528" spans="12:25"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</row>
    <row r="529" spans="12:25"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</row>
    <row r="530" spans="12:25"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</row>
    <row r="531" spans="12:25"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</row>
    <row r="532" spans="12:25"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</row>
    <row r="533" spans="12:25"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</row>
    <row r="534" spans="12:25"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</row>
    <row r="535" spans="12:25"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</row>
    <row r="536" spans="12:25"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</row>
    <row r="537" spans="12:25"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</row>
    <row r="538" spans="12:25"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</row>
    <row r="539" spans="12:25"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</row>
    <row r="540" spans="12:25"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</row>
    <row r="541" spans="12:25"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</row>
    <row r="542" spans="12:25"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</row>
    <row r="543" spans="12:25"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</row>
    <row r="544" spans="12:25"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</row>
    <row r="545" spans="12:25"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</row>
    <row r="546" spans="12:25"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</row>
    <row r="547" spans="12:25"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</row>
    <row r="548" spans="12:25"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</row>
    <row r="549" spans="12:25"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</row>
    <row r="550" spans="12:25"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</row>
    <row r="551" spans="12:25"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</row>
    <row r="552" spans="12:25"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</row>
    <row r="553" spans="12:25"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</row>
    <row r="554" spans="12:25"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</row>
    <row r="555" spans="12:25"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</row>
    <row r="556" spans="12:25"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</row>
    <row r="557" spans="12:25"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</row>
    <row r="558" spans="12:25"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</row>
    <row r="559" spans="12:25"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</row>
    <row r="560" spans="12:25"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</row>
    <row r="561" spans="12:25"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</row>
    <row r="562" spans="12:25"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</row>
    <row r="563" spans="12:25"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</row>
    <row r="564" spans="12:25"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</row>
    <row r="565" spans="12:25"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</row>
    <row r="566" spans="12:25"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</row>
    <row r="567" spans="12:25"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</row>
    <row r="568" spans="12:25"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</row>
    <row r="569" spans="12:25"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</row>
    <row r="570" spans="12:25"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</row>
    <row r="571" spans="12:25"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</row>
    <row r="572" spans="12:25"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</row>
    <row r="573" spans="12:25"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</row>
    <row r="574" spans="12:25"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</row>
    <row r="575" spans="12:25"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</row>
    <row r="576" spans="12:25"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</row>
    <row r="577" spans="12:25"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</row>
    <row r="578" spans="12:25"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</row>
    <row r="579" spans="12:25"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</row>
    <row r="580" spans="12:25"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</row>
    <row r="581" spans="12:25"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</row>
    <row r="582" spans="12:25"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</row>
    <row r="583" spans="12:25"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</row>
    <row r="584" spans="12:25"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</row>
    <row r="585" spans="12:25"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</row>
    <row r="586" spans="12:25"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</row>
    <row r="587" spans="12:25"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</row>
    <row r="588" spans="12:25"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</row>
    <row r="589" spans="12:25"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</row>
    <row r="590" spans="12:25"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</row>
    <row r="591" spans="12:25"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</row>
    <row r="592" spans="12:25"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</row>
    <row r="593" spans="12:25"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</row>
    <row r="594" spans="12:25"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</row>
    <row r="595" spans="12:25"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</row>
    <row r="596" spans="12:25"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</row>
    <row r="597" spans="12:25"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</row>
    <row r="598" spans="12:25"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</row>
    <row r="599" spans="12:25"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</row>
    <row r="600" spans="12:25"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</row>
    <row r="601" spans="12:25"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</row>
    <row r="602" spans="12:25"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</row>
    <row r="603" spans="12:25"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</row>
    <row r="604" spans="12:25"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</row>
    <row r="605" spans="12:25"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</row>
    <row r="606" spans="12:25"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</row>
    <row r="607" spans="12:25"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</row>
    <row r="608" spans="12:25"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</row>
    <row r="609" spans="12:25"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</row>
    <row r="610" spans="12:25"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</row>
    <row r="611" spans="12:25"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</row>
    <row r="612" spans="12:25"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</row>
    <row r="613" spans="12:25"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</row>
    <row r="614" spans="12:25"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</row>
    <row r="615" spans="12:25"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</row>
    <row r="616" spans="12:25"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</row>
    <row r="617" spans="12:25"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</row>
    <row r="618" spans="12:25"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</row>
    <row r="619" spans="12:25"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</row>
    <row r="620" spans="12:25"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</row>
    <row r="621" spans="12:25"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</row>
    <row r="622" spans="12:25"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</row>
    <row r="623" spans="12:25"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</row>
    <row r="624" spans="12:25"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</row>
    <row r="625" spans="12:25"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</row>
    <row r="626" spans="12:25"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</row>
    <row r="627" spans="12:25"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</row>
    <row r="628" spans="12:25"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</row>
    <row r="629" spans="12:25"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</row>
    <row r="630" spans="12:25"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</row>
    <row r="631" spans="12:25"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</row>
    <row r="632" spans="12:25"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</row>
    <row r="633" spans="12:25"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</row>
    <row r="634" spans="12:25"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</row>
    <row r="635" spans="12:25"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</row>
    <row r="636" spans="12:25"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</row>
    <row r="637" spans="12:25"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</row>
    <row r="638" spans="12:25"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</row>
    <row r="639" spans="12:25"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</row>
    <row r="640" spans="12:25"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</row>
    <row r="641" spans="12:25"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</row>
    <row r="642" spans="12:25"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</row>
    <row r="643" spans="12:25"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</row>
    <row r="644" spans="12:25"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</row>
    <row r="645" spans="12:25"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</row>
    <row r="646" spans="12:25"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</row>
    <row r="647" spans="12:25"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</row>
    <row r="648" spans="12:25"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</row>
    <row r="649" spans="12:25"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</row>
    <row r="650" spans="12:25"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</row>
    <row r="651" spans="12:25"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</row>
    <row r="652" spans="12:25"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</row>
    <row r="653" spans="12:25"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</row>
    <row r="654" spans="12:25"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</row>
    <row r="655" spans="12:25"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</row>
    <row r="656" spans="12:25"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</row>
    <row r="657" spans="12:25"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</row>
    <row r="658" spans="12:25"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</row>
    <row r="659" spans="12:25"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</row>
    <row r="660" spans="12:25"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</row>
    <row r="661" spans="12:25"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</row>
    <row r="662" spans="12:25"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</row>
    <row r="663" spans="12:25"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</row>
    <row r="664" spans="12:25"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</row>
    <row r="665" spans="12:25"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</row>
    <row r="666" spans="12:25"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</row>
    <row r="667" spans="12:25"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</row>
    <row r="668" spans="12:25"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</row>
    <row r="669" spans="12:25"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</row>
    <row r="670" spans="12:25"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</row>
    <row r="671" spans="12:25"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</row>
    <row r="672" spans="12:25"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</row>
    <row r="673" spans="12:25"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</row>
    <row r="674" spans="12:25"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</row>
    <row r="675" spans="12:25"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</row>
    <row r="676" spans="12:25"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</row>
    <row r="677" spans="12:25"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</row>
    <row r="678" spans="12:25"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</row>
    <row r="679" spans="12:25"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</row>
    <row r="680" spans="12:25"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</row>
    <row r="681" spans="12:25"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</row>
    <row r="682" spans="12:25"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</row>
    <row r="683" spans="12:25"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</row>
    <row r="684" spans="12:25"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</row>
    <row r="685" spans="12:25"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</row>
    <row r="686" spans="12:25"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</row>
    <row r="687" spans="12:25"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</row>
    <row r="688" spans="12:25"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</row>
    <row r="689" spans="12:25"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</row>
    <row r="690" spans="12:25"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</row>
    <row r="691" spans="12:25"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</row>
    <row r="692" spans="12:25"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</row>
    <row r="693" spans="12:25"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</row>
    <row r="694" spans="12:25"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</row>
    <row r="695" spans="12:25"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</row>
    <row r="696" spans="12:25"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</row>
    <row r="697" spans="12:25"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</row>
    <row r="698" spans="12:25"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</row>
    <row r="699" spans="12:25"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</row>
    <row r="700" spans="12:25"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</row>
    <row r="701" spans="12:25"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</row>
    <row r="702" spans="12:25"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</row>
    <row r="703" spans="12:25"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</row>
    <row r="704" spans="12:25"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</row>
    <row r="705" spans="12:25"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</row>
    <row r="706" spans="12:25"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</row>
    <row r="707" spans="12:25"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</row>
    <row r="708" spans="12:25"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</row>
    <row r="709" spans="12:25"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</row>
    <row r="710" spans="12:25"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</row>
    <row r="711" spans="12:25"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</row>
    <row r="712" spans="12:25"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</row>
    <row r="713" spans="12:25"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</row>
    <row r="714" spans="12:25"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</row>
    <row r="715" spans="12:25"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</row>
    <row r="716" spans="12:25"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</row>
    <row r="717" spans="12:25"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</row>
    <row r="718" spans="12:25"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</row>
    <row r="719" spans="12:25"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</row>
    <row r="720" spans="12:25"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</row>
    <row r="721" spans="12:25"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</row>
    <row r="722" spans="12:25"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</row>
    <row r="723" spans="12:25"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</row>
    <row r="724" spans="12:25"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</row>
    <row r="725" spans="12:25"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</row>
    <row r="726" spans="12:25"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</row>
    <row r="727" spans="12:25"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</row>
    <row r="728" spans="12:25"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</row>
    <row r="729" spans="12:25"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</row>
    <row r="730" spans="12:25"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</row>
    <row r="731" spans="12:25"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</row>
    <row r="732" spans="12:25"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</row>
    <row r="733" spans="12:25"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</row>
    <row r="734" spans="12:25"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</row>
    <row r="735" spans="12:25"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</row>
    <row r="736" spans="12:25"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</row>
    <row r="737" spans="12:25"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</row>
    <row r="738" spans="12:25"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</row>
    <row r="739" spans="12:25"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</row>
    <row r="740" spans="12:25"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</row>
    <row r="741" spans="12:25"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</row>
    <row r="742" spans="12:25"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</row>
    <row r="743" spans="12:25"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</row>
    <row r="744" spans="12:25"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</row>
    <row r="745" spans="12:25"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</row>
    <row r="746" spans="12:25"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</row>
    <row r="747" spans="12:25"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</row>
    <row r="748" spans="12:25"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</row>
    <row r="749" spans="12:25"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</row>
    <row r="750" spans="12:25"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</row>
    <row r="751" spans="12:25"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</row>
    <row r="752" spans="12:25"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</row>
    <row r="753" spans="12:25"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</row>
    <row r="754" spans="12:25"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</row>
    <row r="755" spans="12:25"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</row>
    <row r="756" spans="12:25"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</row>
    <row r="757" spans="12:25"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</row>
    <row r="758" spans="12:25"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</row>
    <row r="759" spans="12:25"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</row>
    <row r="760" spans="12:25"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</row>
    <row r="761" spans="12:25"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</row>
    <row r="762" spans="12:25"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</row>
    <row r="763" spans="12:25"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</row>
    <row r="764" spans="12:25"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</row>
    <row r="765" spans="12:25"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</row>
    <row r="766" spans="12:25"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</row>
    <row r="767" spans="12:25"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</row>
    <row r="768" spans="12:25"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</row>
    <row r="769" spans="12:25"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</row>
    <row r="770" spans="12:25"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</row>
    <row r="771" spans="12:25"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</row>
    <row r="772" spans="12:25"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</row>
    <row r="773" spans="12:25"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</row>
    <row r="774" spans="12:25"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</row>
    <row r="775" spans="12:25"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</row>
    <row r="776" spans="12:25"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</row>
    <row r="777" spans="12:25"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</row>
    <row r="778" spans="12:25"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</row>
    <row r="779" spans="12:25"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</row>
    <row r="780" spans="12:25"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</row>
    <row r="781" spans="12:25"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</row>
    <row r="782" spans="12:25"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</row>
    <row r="783" spans="12:25"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</row>
    <row r="784" spans="12:25"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</row>
    <row r="785" spans="12:25"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</row>
    <row r="786" spans="12:25"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</row>
    <row r="787" spans="12:25"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</row>
    <row r="788" spans="12:25"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</row>
    <row r="789" spans="12:25"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</row>
    <row r="790" spans="12:25"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</row>
    <row r="791" spans="12:25"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</row>
    <row r="792" spans="12:25"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</row>
    <row r="793" spans="12:25"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</row>
    <row r="794" spans="12:25"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</row>
    <row r="795" spans="12:25"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</row>
    <row r="796" spans="12:25"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</row>
    <row r="797" spans="12:25"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</row>
    <row r="798" spans="12:25"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</row>
    <row r="799" spans="12:25"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</row>
    <row r="800" spans="12:25"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</row>
    <row r="801" spans="12:25"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</row>
    <row r="802" spans="12:25"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</row>
    <row r="803" spans="12:25"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</row>
    <row r="804" spans="12:25"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</row>
    <row r="805" spans="12:25"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</row>
    <row r="806" spans="12:25"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</row>
    <row r="807" spans="12:25"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</row>
    <row r="808" spans="12:25"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</row>
    <row r="809" spans="12:25"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</row>
    <row r="810" spans="12:25"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</row>
    <row r="811" spans="12:25"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</row>
    <row r="812" spans="12:25"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</row>
    <row r="813" spans="12:25"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</row>
    <row r="814" spans="12:25"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</row>
    <row r="815" spans="12:25"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</row>
    <row r="816" spans="12:25"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</row>
    <row r="817" spans="12:25"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</row>
    <row r="818" spans="12:25"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</row>
    <row r="819" spans="12:25"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</row>
    <row r="820" spans="12:25"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</row>
    <row r="821" spans="12:25"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</row>
    <row r="822" spans="12:25"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</row>
    <row r="823" spans="12:25"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</row>
    <row r="824" spans="12:25"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</row>
    <row r="825" spans="12:25"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</row>
    <row r="826" spans="12:25"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</row>
    <row r="827" spans="12:25"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</row>
    <row r="828" spans="12:25"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</row>
    <row r="829" spans="12:25"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</row>
    <row r="830" spans="12:25"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</row>
    <row r="831" spans="12:25"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</row>
    <row r="832" spans="12:25"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</row>
    <row r="833" spans="12:25"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</row>
    <row r="834" spans="12:25"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</row>
    <row r="835" spans="12:25"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</row>
    <row r="836" spans="12:25"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</row>
    <row r="837" spans="12:25"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</row>
    <row r="838" spans="12:25"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</row>
    <row r="839" spans="12:25"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</row>
    <row r="840" spans="12:25"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</row>
    <row r="841" spans="12:25"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</row>
    <row r="842" spans="12:25"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</row>
    <row r="843" spans="12:25"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</row>
    <row r="844" spans="12:25"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</row>
    <row r="845" spans="12:25"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</row>
    <row r="846" spans="12:25"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</row>
    <row r="847" spans="12:25"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</row>
    <row r="848" spans="12:25"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</row>
    <row r="849" spans="12:25"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</row>
    <row r="850" spans="12:25"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</row>
    <row r="851" spans="12:25"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</row>
    <row r="852" spans="12:25"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</row>
    <row r="853" spans="12:25"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</row>
    <row r="854" spans="12:25"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</row>
    <row r="855" spans="12:25"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</row>
    <row r="856" spans="12:25"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</row>
    <row r="857" spans="12:25"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</row>
    <row r="858" spans="12:25"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</row>
    <row r="859" spans="12:25"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</row>
    <row r="860" spans="12:25"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</row>
    <row r="861" spans="12:25"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</row>
    <row r="862" spans="12:25"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</row>
    <row r="863" spans="12:25"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</row>
    <row r="864" spans="12:25"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</row>
    <row r="865" spans="12:25"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</row>
    <row r="866" spans="12:25"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</row>
    <row r="867" spans="12:25"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</row>
    <row r="868" spans="12:25"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</row>
    <row r="869" spans="12:25"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</row>
    <row r="870" spans="12:25"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</row>
    <row r="871" spans="12:25"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</row>
    <row r="872" spans="12:25"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</row>
    <row r="873" spans="12:25"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</row>
    <row r="874" spans="12:25"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</row>
    <row r="875" spans="12:25"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</row>
    <row r="876" spans="12:25"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</row>
    <row r="877" spans="12:25"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</row>
    <row r="878" spans="12:25"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</row>
    <row r="879" spans="12:25"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</row>
    <row r="880" spans="12:25"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</row>
    <row r="881" spans="12:25"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</row>
    <row r="882" spans="12:25"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</row>
    <row r="883" spans="12:25"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</row>
    <row r="884" spans="12:25"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</row>
    <row r="885" spans="12:25"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</row>
    <row r="886" spans="12:25"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</row>
    <row r="887" spans="12:25"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</row>
    <row r="888" spans="12:25"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</row>
    <row r="889" spans="12:25"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</row>
    <row r="890" spans="12:25"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</row>
    <row r="891" spans="12:25"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</row>
    <row r="892" spans="12:25"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</row>
    <row r="893" spans="12:25"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</row>
    <row r="894" spans="12:25"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</row>
    <row r="895" spans="12:25"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</row>
    <row r="896" spans="12:25"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</row>
    <row r="897" spans="12:25"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</row>
    <row r="898" spans="12:25"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</row>
    <row r="899" spans="12:25"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</row>
    <row r="900" spans="12:25"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</row>
    <row r="901" spans="12:25"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</row>
    <row r="902" spans="12:25"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</row>
    <row r="903" spans="12:25"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</row>
    <row r="904" spans="12:25"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</row>
    <row r="905" spans="12:25"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</row>
    <row r="906" spans="12:25"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</row>
    <row r="907" spans="12:25"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</row>
    <row r="908" spans="12:25"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</row>
    <row r="909" spans="12:25"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</row>
    <row r="910" spans="12:25"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</row>
    <row r="911" spans="12:25"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</row>
    <row r="912" spans="12:25"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</row>
    <row r="913" spans="12:25"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</row>
    <row r="914" spans="12:25"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</row>
    <row r="915" spans="12:25"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</row>
    <row r="916" spans="12:25"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</row>
    <row r="917" spans="12:25"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</row>
    <row r="918" spans="12:25"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</row>
    <row r="919" spans="12:25"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</row>
    <row r="920" spans="12:25"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</row>
    <row r="921" spans="12:25"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</row>
    <row r="922" spans="12:25"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</row>
    <row r="923" spans="12:25"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</row>
    <row r="924" spans="12:25"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</row>
    <row r="925" spans="12:25"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</row>
    <row r="926" spans="12:25"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</row>
    <row r="927" spans="12:25"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</row>
    <row r="928" spans="12:25"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</row>
    <row r="929" spans="12:25"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</row>
    <row r="930" spans="12:25"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</row>
    <row r="931" spans="12:25"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</row>
    <row r="932" spans="12:25"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</row>
    <row r="933" spans="12:25"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</row>
    <row r="934" spans="12:25"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</row>
    <row r="935" spans="12:25"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</row>
    <row r="936" spans="12:25"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</row>
    <row r="937" spans="12:25"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</row>
    <row r="938" spans="12:25"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</row>
    <row r="939" spans="12:25"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</row>
    <row r="940" spans="12:25"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</row>
    <row r="941" spans="12:25"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</row>
    <row r="942" spans="12:25"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</row>
    <row r="943" spans="12:25"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</row>
    <row r="944" spans="12:25"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</row>
    <row r="945" spans="12:25"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</row>
    <row r="946" spans="12:25"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</row>
    <row r="947" spans="12:25"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</row>
    <row r="948" spans="12:25"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</row>
    <row r="949" spans="12:25"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</row>
    <row r="950" spans="12:25"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</row>
    <row r="951" spans="12:25"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</row>
    <row r="952" spans="12:25"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</row>
    <row r="953" spans="12:25"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</row>
    <row r="954" spans="12:25"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</row>
    <row r="955" spans="12:25"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</row>
    <row r="956" spans="12:25"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</row>
    <row r="957" spans="12:25"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</row>
    <row r="958" spans="12:25"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</row>
    <row r="959" spans="12:25"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</row>
    <row r="960" spans="12:25"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</row>
    <row r="961" spans="12:25"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</row>
    <row r="962" spans="12:25"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</row>
    <row r="963" spans="12:25"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</row>
    <row r="964" spans="12:25"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</row>
    <row r="965" spans="12:25"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</row>
    <row r="966" spans="12:25"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</row>
    <row r="967" spans="12:25"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</row>
    <row r="968" spans="12:25"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</row>
    <row r="969" spans="12:25"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</row>
    <row r="970" spans="12:25"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</row>
    <row r="971" spans="12:25"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</row>
    <row r="972" spans="12:25"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</row>
    <row r="973" spans="12:25"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</row>
    <row r="974" spans="12:25"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</row>
    <row r="975" spans="12:25"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</row>
    <row r="976" spans="12:25"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</row>
    <row r="977" spans="12:25"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</row>
    <row r="978" spans="12:25"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</row>
    <row r="979" spans="12:25"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</row>
    <row r="980" spans="12:25"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</row>
    <row r="981" spans="12:25"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</row>
    <row r="982" spans="12:25"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</row>
    <row r="983" spans="12:25"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</row>
    <row r="984" spans="12:25"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</row>
    <row r="985" spans="12:25"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</row>
    <row r="986" spans="12:25"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</row>
    <row r="987" spans="12:25"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</row>
    <row r="988" spans="12:25"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</row>
    <row r="989" spans="12:25"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</row>
    <row r="990" spans="12:25"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</row>
    <row r="991" spans="12:25"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</row>
    <row r="992" spans="12:25"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</row>
    <row r="993" spans="12:25"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</row>
    <row r="994" spans="12:25"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</row>
    <row r="995" spans="12:25"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</row>
    <row r="996" spans="12:25"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</row>
    <row r="997" spans="12:25"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</row>
    <row r="998" spans="12:25"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</row>
    <row r="999" spans="12:25"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</row>
    <row r="1000" spans="12:25"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</row>
    <row r="1001" spans="12:25"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</row>
    <row r="1002" spans="12:25"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</row>
    <row r="1003" spans="12:25"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</row>
    <row r="1004" spans="12:25"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</row>
    <row r="1005" spans="12:25"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</row>
    <row r="1006" spans="12:25"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</row>
    <row r="1007" spans="12:25"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</row>
    <row r="1008" spans="12:25"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</row>
    <row r="1009" spans="12:25"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</row>
    <row r="1010" spans="12:25"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</row>
    <row r="1011" spans="12:25"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</row>
    <row r="1012" spans="12:25"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</row>
    <row r="1013" spans="12:25"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</row>
    <row r="1014" spans="12:25"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</row>
    <row r="1015" spans="12:25"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</row>
    <row r="1016" spans="12:25"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</row>
    <row r="1017" spans="12:25"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</row>
  </sheetData>
  <sheetProtection algorithmName="SHA-512" hashValue="/BS0Sa4Qp5jxhjVbGho7SNNZxvula/TpOJf7hpj0IDhZjtm/yc6BlJjRSYq2Rkh+u0PmHWYwEx/8pW2OhGnUEQ==" saltValue="nxH7UFedSILgR+xd409DUQ==" spinCount="100000" sheet="1" objects="1" scenarios="1"/>
  <mergeCells count="4">
    <mergeCell ref="I15:L15"/>
    <mergeCell ref="K12:L12"/>
    <mergeCell ref="K11:L11"/>
    <mergeCell ref="K13:L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7"/>
  <sheetViews>
    <sheetView zoomScaleNormal="100" workbookViewId="0">
      <selection activeCell="K13" sqref="K13:K15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7109375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14.14062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33" customHeight="1">
      <c r="B1" s="74" t="s">
        <v>186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166</v>
      </c>
      <c r="C2" s="37" t="s">
        <v>165</v>
      </c>
      <c r="E2" s="37" t="s">
        <v>140</v>
      </c>
      <c r="F2" s="37" t="s">
        <v>175</v>
      </c>
      <c r="G2" s="37" t="s">
        <v>176</v>
      </c>
      <c r="I2" s="37" t="s">
        <v>144</v>
      </c>
      <c r="J2" s="37" t="s">
        <v>167</v>
      </c>
      <c r="K2" s="34"/>
    </row>
    <row r="3" spans="2:38" ht="18" customHeight="1">
      <c r="B3" s="39" t="s">
        <v>4</v>
      </c>
      <c r="C3" s="40">
        <v>1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1000</v>
      </c>
      <c r="K3" s="34"/>
    </row>
    <row r="4" spans="2:38" ht="18" customHeight="1">
      <c r="B4" s="39" t="s">
        <v>9</v>
      </c>
      <c r="C4" s="40">
        <f>MAX(0,(ввод_раб_места-10)*1)</f>
        <v>0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134</v>
      </c>
      <c r="J4" s="44">
        <v>0</v>
      </c>
      <c r="K4" s="34"/>
    </row>
    <row r="5" spans="2:38" ht="18" customHeight="1">
      <c r="B5" s="39" t="s">
        <v>128</v>
      </c>
      <c r="C5" s="40">
        <f>MAX(990*(ввод_АВС_номера-J7),0)+SUM(G3:G6)</f>
        <v>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10</v>
      </c>
      <c r="K5" s="34"/>
    </row>
    <row r="6" spans="2:38" ht="18" customHeight="1">
      <c r="B6" s="39" t="s">
        <v>126</v>
      </c>
      <c r="C6" s="40">
        <f>MAX(500*(ввод_8800_номера-0),0)+SUM(G7:G10)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135</v>
      </c>
      <c r="J6" s="44">
        <v>0</v>
      </c>
      <c r="K6" s="34"/>
    </row>
    <row r="7" spans="2:38" ht="18" customHeight="1">
      <c r="B7" s="39" t="s">
        <v>127</v>
      </c>
      <c r="C7" s="40">
        <f>IF(ввод_DEF_номера&gt;10,250*(ввод_DEF_номера-10),0)+SUM(G11:G14)</f>
        <v>0</v>
      </c>
      <c r="E7" s="39" t="s">
        <v>111</v>
      </c>
      <c r="F7" s="41">
        <v>7500</v>
      </c>
      <c r="G7" s="42">
        <f>'Входящие параметры'!C17*F7</f>
        <v>0</v>
      </c>
      <c r="I7" s="39" t="s">
        <v>136</v>
      </c>
      <c r="J7" s="44">
        <v>1</v>
      </c>
      <c r="K7" s="34"/>
    </row>
    <row r="8" spans="2:38" ht="18" customHeight="1">
      <c r="B8" s="39" t="s">
        <v>0</v>
      </c>
      <c r="C8" s="40">
        <v>0</v>
      </c>
      <c r="E8" s="39" t="s">
        <v>112</v>
      </c>
      <c r="F8" s="41">
        <v>50000</v>
      </c>
      <c r="G8" s="42">
        <f>'Входящие параметры'!C18*F8</f>
        <v>0</v>
      </c>
      <c r="I8" s="39" t="s">
        <v>137</v>
      </c>
      <c r="J8" s="44">
        <v>10</v>
      </c>
      <c r="K8" s="34"/>
    </row>
    <row r="9" spans="2:38" ht="18" customHeight="1">
      <c r="B9" s="39" t="s">
        <v>2</v>
      </c>
      <c r="C9" s="40">
        <v>0</v>
      </c>
      <c r="E9" s="39" t="s">
        <v>113</v>
      </c>
      <c r="F9" s="41">
        <v>99000</v>
      </c>
      <c r="G9" s="42">
        <f>'Входящие параметры'!C19*F9</f>
        <v>0</v>
      </c>
      <c r="I9" s="39" t="s">
        <v>2</v>
      </c>
      <c r="J9" s="44">
        <v>10</v>
      </c>
      <c r="K9" s="34"/>
    </row>
    <row r="10" spans="2:38" s="34" customFormat="1" ht="18" customHeight="1">
      <c r="B10" s="45"/>
      <c r="C10" s="46"/>
      <c r="E10" s="39" t="s">
        <v>114</v>
      </c>
      <c r="F10" s="41">
        <v>450000</v>
      </c>
      <c r="G10" s="42">
        <f>'Входящие параметры'!C20*F10</f>
        <v>0</v>
      </c>
    </row>
    <row r="11" spans="2:38" ht="18" customHeight="1">
      <c r="B11" s="37" t="s">
        <v>15</v>
      </c>
      <c r="C11" s="37"/>
      <c r="E11" s="39" t="s">
        <v>49</v>
      </c>
      <c r="F11" s="41">
        <v>1500</v>
      </c>
      <c r="G11" s="42">
        <f>'Входящие параметры'!C21*F11</f>
        <v>0</v>
      </c>
      <c r="I11" s="39" t="s">
        <v>99</v>
      </c>
      <c r="J11" s="78" t="s">
        <v>173</v>
      </c>
      <c r="K11" s="35"/>
    </row>
    <row r="12" spans="2:38" ht="18" customHeight="1">
      <c r="B12" s="39" t="s">
        <v>169</v>
      </c>
      <c r="C12" s="40">
        <v>2900</v>
      </c>
      <c r="E12" s="39" t="s">
        <v>50</v>
      </c>
      <c r="F12" s="41">
        <v>3500</v>
      </c>
      <c r="G12" s="42">
        <f>'Входящие параметры'!C22*F12</f>
        <v>0</v>
      </c>
      <c r="I12" s="34"/>
      <c r="J12" s="34"/>
      <c r="K12" s="34"/>
    </row>
    <row r="13" spans="2:38" ht="18" customHeight="1">
      <c r="B13" s="39" t="s">
        <v>168</v>
      </c>
      <c r="C13" s="40">
        <f>MAX(0,(ввод_раб_места-J5)*150)</f>
        <v>0</v>
      </c>
      <c r="E13" s="39" t="s">
        <v>51</v>
      </c>
      <c r="F13" s="41">
        <v>9900</v>
      </c>
      <c r="G13" s="42">
        <f>'Входящие параметры'!C23*F13</f>
        <v>0</v>
      </c>
      <c r="I13" s="37" t="s">
        <v>146</v>
      </c>
      <c r="J13" s="37" t="s">
        <v>145</v>
      </c>
      <c r="K13" s="37" t="s">
        <v>143</v>
      </c>
    </row>
    <row r="14" spans="2:38" ht="18" customHeight="1">
      <c r="B14" s="39" t="s">
        <v>192</v>
      </c>
      <c r="C14" s="40">
        <f>MAX(190*(ввод_АВС_номера-J7),0)+SUM(G17:G20)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9" t="s">
        <v>138</v>
      </c>
      <c r="J14" s="39">
        <v>1.7</v>
      </c>
      <c r="K14" s="47" t="s">
        <v>96</v>
      </c>
    </row>
    <row r="15" spans="2:38" ht="18" customHeight="1">
      <c r="B15" s="39" t="s">
        <v>193</v>
      </c>
      <c r="C15" s="40">
        <f>MAX(490*(ввод_8800_номера-J4),0)+SUM(G21:G24)</f>
        <v>0</v>
      </c>
      <c r="E15" s="34"/>
      <c r="F15" s="34"/>
      <c r="G15" s="34"/>
      <c r="I15" s="39" t="s">
        <v>139</v>
      </c>
      <c r="J15" s="39">
        <v>2.4</v>
      </c>
      <c r="K15" s="47" t="s">
        <v>97</v>
      </c>
    </row>
    <row r="16" spans="2:38" ht="19.899999999999999" customHeight="1">
      <c r="B16" s="39" t="s">
        <v>194</v>
      </c>
      <c r="C16" s="40">
        <f>IF(ввод_DEF_номера&gt;J8,90*(ввод_DEF_номера-J8),0)+SUM(G25:G28)</f>
        <v>0</v>
      </c>
      <c r="E16" s="37" t="s">
        <v>133</v>
      </c>
      <c r="F16" s="37" t="s">
        <v>187</v>
      </c>
      <c r="G16" s="37" t="s">
        <v>178</v>
      </c>
      <c r="I16" s="34"/>
      <c r="J16" s="34"/>
      <c r="K16" s="34"/>
    </row>
    <row r="17" spans="2:11" ht="18" customHeight="1">
      <c r="B17" s="39" t="s">
        <v>147</v>
      </c>
      <c r="C17" s="40">
        <f>MAX(0,(ввод_исход_трафик-J3)*J14)</f>
        <v>0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</row>
    <row r="18" spans="2:11" ht="18" customHeight="1">
      <c r="B18" s="39" t="s">
        <v>148</v>
      </c>
      <c r="C18" s="40">
        <f>MAX(0,(ввод_вход_трафик-J4)*J15)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</row>
    <row r="19" spans="2:11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</row>
    <row r="20" spans="2:11" ht="18" customHeight="1">
      <c r="B20" s="37" t="s">
        <v>129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</row>
    <row r="21" spans="2:11" ht="18" customHeight="1">
      <c r="B21" s="39" t="s">
        <v>170</v>
      </c>
      <c r="C21" s="40">
        <v>0</v>
      </c>
      <c r="E21" s="39" t="s">
        <v>111</v>
      </c>
      <c r="F21" s="41">
        <v>1400</v>
      </c>
      <c r="G21" s="42">
        <f>'Входящие параметры'!C17*F21</f>
        <v>0</v>
      </c>
      <c r="I21" s="34"/>
      <c r="J21" s="34"/>
      <c r="K21" s="34"/>
    </row>
    <row r="22" spans="2:11" ht="18" customHeight="1">
      <c r="B22" s="39" t="s">
        <v>171</v>
      </c>
      <c r="C22" s="40">
        <f>IF(интеграция="да",1000,0)</f>
        <v>1000</v>
      </c>
      <c r="E22" s="39" t="s">
        <v>112</v>
      </c>
      <c r="F22" s="41">
        <v>1400</v>
      </c>
      <c r="G22" s="42">
        <f>'Входящие параметры'!C18*F22</f>
        <v>0</v>
      </c>
      <c r="I22" s="34"/>
      <c r="J22" s="34"/>
      <c r="K22" s="34"/>
    </row>
    <row r="23" spans="2:11" ht="18" customHeight="1">
      <c r="E23" s="39" t="s">
        <v>113</v>
      </c>
      <c r="F23" s="41">
        <v>1400</v>
      </c>
      <c r="G23" s="42">
        <f>'Входящие параметры'!C19*F23</f>
        <v>0</v>
      </c>
      <c r="I23" s="34"/>
      <c r="J23" s="34"/>
      <c r="K23" s="34"/>
    </row>
    <row r="24" spans="2:11" ht="18" customHeight="1">
      <c r="B24" s="39" t="s">
        <v>172</v>
      </c>
      <c r="C24" s="40">
        <f>SUM(C25:C30)</f>
        <v>0</v>
      </c>
      <c r="E24" s="39" t="s">
        <v>114</v>
      </c>
      <c r="F24" s="41">
        <v>1400</v>
      </c>
      <c r="G24" s="42">
        <f>'Входящие параметры'!C20*F24</f>
        <v>0</v>
      </c>
      <c r="I24" s="34"/>
      <c r="J24" s="34"/>
      <c r="K24" s="34"/>
    </row>
    <row r="25" spans="2:11" ht="18" customHeight="1">
      <c r="B25" s="39" t="s">
        <v>116</v>
      </c>
      <c r="C25" s="40">
        <f>IF('Входящие параметры'!H9&gt;=10,'Входящие параметры'!H7*50,IF(('Входящие параметры'!H9+'Входящие параметры'!H8+'Входящие параметры'!H7)&lt;=10,0,('Входящие параметры'!H9+'Входящие параметры'!H8+'Входящие параметры'!H7-10)*50))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</row>
    <row r="26" spans="2:11" ht="18" customHeight="1">
      <c r="B26" s="39" t="s">
        <v>117</v>
      </c>
      <c r="C26" s="40">
        <f>IF('Входящие параметры'!H9&gt;=10,'Входящие параметры'!H8*100,IF(('Входящие параметры'!H9+'Входящие параметры'!H8)&lt;=10,0,('Входящие параметры'!H9+'Входящие параметры'!H8-10)*100))</f>
        <v>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</row>
    <row r="27" spans="2:11" ht="18" customHeight="1">
      <c r="B27" s="39" t="s">
        <v>118</v>
      </c>
      <c r="C27" s="40">
        <f>IF('Входящие параметры'!H9&gt;10,('Входящие параметры'!H9-10)*200,0)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</row>
    <row r="28" spans="2:11" ht="18" customHeight="1">
      <c r="B28" s="39" t="s">
        <v>119</v>
      </c>
      <c r="C28" s="40">
        <f>'Входящие параметры'!H10*380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</row>
    <row r="29" spans="2:11" ht="18" customHeight="1">
      <c r="B29" s="39" t="s">
        <v>120</v>
      </c>
      <c r="C29" s="40">
        <f>'Входящие параметры'!H11*750</f>
        <v>0</v>
      </c>
      <c r="E29" s="34"/>
      <c r="F29" s="34"/>
      <c r="G29" s="34"/>
      <c r="I29" s="34"/>
      <c r="J29" s="34"/>
      <c r="K29" s="34"/>
    </row>
    <row r="30" spans="2:11" ht="18" customHeight="1">
      <c r="B30" s="39" t="s">
        <v>121</v>
      </c>
      <c r="C30" s="40">
        <f>'Входящие параметры'!H12*990</f>
        <v>0</v>
      </c>
      <c r="E30" s="34"/>
      <c r="F30" s="34"/>
      <c r="G30" s="34"/>
      <c r="I30" s="34"/>
      <c r="J30" s="34"/>
      <c r="K30" s="34"/>
    </row>
    <row r="31" spans="2:11" ht="18" customHeight="1">
      <c r="D31" s="35"/>
      <c r="E31" s="34"/>
      <c r="F31" s="34"/>
      <c r="G31" s="34"/>
      <c r="I31" s="34"/>
      <c r="J31" s="34"/>
      <c r="K31" s="34"/>
    </row>
    <row r="32" spans="2:11" ht="18" customHeight="1">
      <c r="B32" s="39" t="s">
        <v>22</v>
      </c>
      <c r="C32" s="40">
        <f>IF('Входящие параметры'!H15="ДА",'Business Boost Supreme'!D32,0)</f>
        <v>0</v>
      </c>
      <c r="D32" s="50">
        <v>750</v>
      </c>
      <c r="E32" s="34"/>
      <c r="F32" s="34"/>
      <c r="G32" s="34"/>
      <c r="I32" s="34"/>
      <c r="J32" s="34"/>
      <c r="K32" s="34"/>
    </row>
    <row r="33" spans="2:11" ht="18" customHeight="1">
      <c r="B33" s="39" t="s">
        <v>23</v>
      </c>
      <c r="C33" s="40">
        <f>IF('Входящие параметры'!H16="ДА",'Business Boost Supreme'!D33,0)</f>
        <v>0</v>
      </c>
      <c r="D33" s="50">
        <v>750</v>
      </c>
      <c r="E33" s="34"/>
      <c r="F33" s="34"/>
      <c r="G33" s="34"/>
      <c r="I33" s="34"/>
      <c r="J33" s="34"/>
      <c r="K33" s="34"/>
    </row>
    <row r="34" spans="2:11" ht="18" customHeight="1">
      <c r="B34" s="39" t="s">
        <v>24</v>
      </c>
      <c r="C34" s="40">
        <f>IF('Входящие параметры'!H17="ДА",'Business Boost Supreme'!D34,0)</f>
        <v>0</v>
      </c>
      <c r="D34" s="50">
        <v>750</v>
      </c>
      <c r="E34" s="34"/>
      <c r="F34" s="34"/>
      <c r="G34" s="34"/>
      <c r="I34" s="34"/>
      <c r="J34" s="34"/>
      <c r="K34" s="34"/>
    </row>
    <row r="35" spans="2:11" ht="18" customHeight="1">
      <c r="B35" s="39" t="s">
        <v>25</v>
      </c>
      <c r="C35" s="40">
        <f>IF('Входящие параметры'!H18="ДА",'Business Boost Supreme'!D35,0)</f>
        <v>0</v>
      </c>
      <c r="D35" s="50">
        <v>750</v>
      </c>
      <c r="E35" s="34"/>
      <c r="F35" s="34"/>
      <c r="G35" s="34"/>
      <c r="I35" s="34"/>
      <c r="J35" s="34"/>
      <c r="K35" s="34"/>
    </row>
    <row r="36" spans="2:11" ht="24" customHeight="1">
      <c r="B36" s="39" t="s">
        <v>26</v>
      </c>
      <c r="C36" s="40">
        <f>IF('Входящие параметры'!H19="ДА",'Business Boost Supreme'!D36,0)</f>
        <v>0</v>
      </c>
      <c r="D36" s="50">
        <v>500</v>
      </c>
      <c r="E36" s="34"/>
      <c r="F36" s="34"/>
      <c r="G36" s="34"/>
      <c r="I36" s="34"/>
      <c r="J36" s="34"/>
      <c r="K36" s="34"/>
    </row>
    <row r="37" spans="2:11" ht="24" customHeight="1">
      <c r="B37" s="39" t="s">
        <v>27</v>
      </c>
      <c r="C37" s="40">
        <f>IF('Входящие параметры'!H19="ДА",'Входящие параметры'!H20*'Business Boost Supreme'!D37,0)</f>
        <v>0</v>
      </c>
      <c r="D37" s="50">
        <v>500</v>
      </c>
      <c r="E37" s="34"/>
      <c r="F37" s="34"/>
      <c r="G37" s="34"/>
      <c r="I37" s="34"/>
      <c r="J37" s="34"/>
      <c r="K37" s="34"/>
    </row>
    <row r="38" spans="2:11" ht="24" customHeight="1">
      <c r="B38" s="39" t="s">
        <v>28</v>
      </c>
      <c r="C38" s="40">
        <f>IF('Входящие параметры'!H21="ДА",'Business Boost Supreme'!D38,0)</f>
        <v>0</v>
      </c>
      <c r="D38" s="50">
        <v>500</v>
      </c>
      <c r="E38" s="34"/>
      <c r="F38" s="34"/>
      <c r="G38" s="34"/>
      <c r="I38" s="34"/>
      <c r="J38" s="34"/>
      <c r="K38" s="34"/>
    </row>
    <row r="39" spans="2:11" ht="24" customHeight="1">
      <c r="B39" s="39" t="s">
        <v>29</v>
      </c>
      <c r="C39" s="40">
        <f>IF('Входящие параметры'!H21="ДА",'Входящие параметры'!H22*'Business Boost Supreme'!D39,0)</f>
        <v>0</v>
      </c>
      <c r="D39" s="50">
        <v>500</v>
      </c>
      <c r="E39" s="34"/>
      <c r="F39" s="34"/>
      <c r="G39" s="34"/>
      <c r="I39" s="34"/>
      <c r="J39" s="34"/>
      <c r="K39" s="34"/>
    </row>
    <row r="40" spans="2:11" ht="24" customHeight="1">
      <c r="B40" s="39" t="s">
        <v>132</v>
      </c>
      <c r="C40" s="40">
        <f>IF(запись_разговоров="ДА",IF(продление_срока_ЗР="нет",0,продление_срока_ЗР/6*750),0)</f>
        <v>0</v>
      </c>
      <c r="D40" s="50"/>
      <c r="E40" s="34"/>
      <c r="F40" s="34"/>
      <c r="G40" s="34"/>
      <c r="I40" s="34"/>
      <c r="J40" s="34"/>
      <c r="K40" s="34"/>
    </row>
    <row r="41" spans="2:11" ht="18" customHeight="1">
      <c r="E41" s="34"/>
      <c r="F41" s="34"/>
      <c r="G41" s="34"/>
      <c r="I41" s="34"/>
      <c r="J41" s="34"/>
      <c r="K41" s="34"/>
    </row>
    <row r="42" spans="2:11" ht="18" customHeight="1">
      <c r="B42" s="48" t="s">
        <v>150</v>
      </c>
      <c r="C42" s="49">
        <f>SUM(C3:C9)</f>
        <v>1</v>
      </c>
      <c r="E42" s="34"/>
      <c r="F42" s="34"/>
      <c r="G42" s="34"/>
      <c r="I42" s="34"/>
      <c r="J42" s="34"/>
      <c r="K42" s="34"/>
    </row>
    <row r="43" spans="2:11" ht="18" customHeight="1">
      <c r="B43" s="37" t="s">
        <v>149</v>
      </c>
      <c r="C43" s="49">
        <f>SUM(C12:C16)+C17+C18+C21+C22+C24+SUM(C32:C40)</f>
        <v>3900</v>
      </c>
      <c r="E43" s="34"/>
      <c r="F43" s="34"/>
      <c r="G43" s="34"/>
      <c r="I43" s="34"/>
      <c r="J43" s="34"/>
      <c r="K43" s="34"/>
    </row>
    <row r="44" spans="2:11" ht="15.75" customHeight="1">
      <c r="E44" s="34"/>
      <c r="F44" s="34"/>
      <c r="G44" s="34"/>
      <c r="I44" s="34"/>
      <c r="J44" s="34"/>
      <c r="K44" s="34"/>
    </row>
    <row r="45" spans="2:11" ht="15.75" customHeight="1">
      <c r="E45" s="34"/>
      <c r="F45" s="34"/>
      <c r="G45" s="34"/>
      <c r="I45" s="34"/>
      <c r="J45" s="34"/>
      <c r="K45" s="34"/>
    </row>
    <row r="46" spans="2:11" ht="15.75" customHeight="1">
      <c r="E46" s="34"/>
      <c r="F46" s="34"/>
      <c r="G46" s="34"/>
      <c r="I46" s="34"/>
      <c r="J46" s="34"/>
      <c r="K46" s="34"/>
    </row>
    <row r="47" spans="2:11" ht="15.75" customHeight="1">
      <c r="E47" s="34"/>
      <c r="F47" s="34"/>
      <c r="G47" s="34"/>
      <c r="I47" s="34"/>
      <c r="J47" s="34"/>
      <c r="K47" s="34"/>
    </row>
    <row r="48" spans="2:11" ht="15.75" customHeight="1">
      <c r="E48" s="34"/>
      <c r="F48" s="34"/>
      <c r="G48" s="34"/>
      <c r="I48" s="34"/>
      <c r="J48" s="34"/>
      <c r="K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sheetProtection algorithmName="SHA-512" hashValue="IqhBDnW0YBMRxAlzIYP1MrS3t6j1fBbgduH8Ra6mMaOcHMQZiEzIdzG8lIwjNm26/wrZemkg7mzZ1sTq9ojdIQ==" saltValue="smr8gqgVddoeEYiT+F+ymw==" spinCount="100000" sheet="1" objects="1" scenarios="1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7"/>
  <sheetViews>
    <sheetView zoomScaleNormal="100" workbookViewId="0">
      <selection activeCell="E1" sqref="E1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140625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14.14062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27" customHeight="1">
      <c r="B1" s="79" t="s">
        <v>195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3</v>
      </c>
      <c r="C2" s="38"/>
      <c r="E2" s="37" t="s">
        <v>54</v>
      </c>
      <c r="F2" s="37" t="s">
        <v>175</v>
      </c>
      <c r="G2" s="37" t="s">
        <v>176</v>
      </c>
      <c r="I2" s="37" t="s">
        <v>53</v>
      </c>
      <c r="J2" s="37" t="s">
        <v>167</v>
      </c>
      <c r="K2" s="34"/>
    </row>
    <row r="3" spans="2:38" ht="18" customHeight="1">
      <c r="B3" s="39" t="s">
        <v>4</v>
      </c>
      <c r="C3" s="40">
        <v>1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0</v>
      </c>
      <c r="K3" s="34"/>
    </row>
    <row r="4" spans="2:38" ht="18" customHeight="1">
      <c r="B4" s="39" t="s">
        <v>6</v>
      </c>
      <c r="C4" s="40">
        <f>IF(ввод_раб_места&lt;=2,0,(ввод_раб_места-2)*1)</f>
        <v>1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300</v>
      </c>
      <c r="K4" s="34"/>
    </row>
    <row r="5" spans="2:38" ht="18" customHeight="1">
      <c r="B5" s="39" t="s">
        <v>8</v>
      </c>
      <c r="C5" s="40">
        <f>990*ввод_АВС_номера+SUM(G3:G6)</f>
        <v>990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3</v>
      </c>
      <c r="K5" s="34"/>
    </row>
    <row r="6" spans="2:38" ht="18" customHeight="1">
      <c r="B6" s="39" t="s">
        <v>10</v>
      </c>
      <c r="C6" s="40">
        <f>IF(ввод_8800_номера&gt;1,1485*(ввод_8800_номера-1),0)+SUM(G7:G10)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1</v>
      </c>
      <c r="K6" s="34"/>
    </row>
    <row r="7" spans="2:38" ht="18" customHeight="1">
      <c r="B7" s="39" t="s">
        <v>12</v>
      </c>
      <c r="C7" s="40">
        <f>IF(ввод_DEF_номера&gt;1,1485*(ввод_DEF_номера-1),0)+SUM(G11:G14)</f>
        <v>2970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0</v>
      </c>
      <c r="K7" s="34"/>
    </row>
    <row r="8" spans="2:38" ht="18" customHeight="1">
      <c r="B8" s="39" t="s">
        <v>0</v>
      </c>
      <c r="C8" s="40">
        <f>IF(запись_разговоров="да",1,0)</f>
        <v>1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1</v>
      </c>
      <c r="K8" s="34"/>
    </row>
    <row r="9" spans="2:38" ht="18" customHeight="1">
      <c r="B9" s="39" t="s">
        <v>2</v>
      </c>
      <c r="C9" s="40">
        <f>IF(сим_fmc&lt;=2,0,(сим_fmc-2)*1)</f>
        <v>1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2</v>
      </c>
      <c r="K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</row>
    <row r="11" spans="2:38" ht="18" customHeight="1">
      <c r="B11" s="39" t="s">
        <v>4</v>
      </c>
      <c r="C11" s="40">
        <v>1950</v>
      </c>
      <c r="E11" s="39" t="s">
        <v>49</v>
      </c>
      <c r="F11" s="41">
        <v>1500</v>
      </c>
      <c r="G11" s="42">
        <f>'Входящие параметры'!C21*F11</f>
        <v>0</v>
      </c>
      <c r="I11" s="80" t="s">
        <v>58</v>
      </c>
      <c r="J11" s="81"/>
      <c r="K11" s="81"/>
    </row>
    <row r="12" spans="2:38" ht="18" customHeight="1">
      <c r="B12" s="39" t="s">
        <v>6</v>
      </c>
      <c r="C12" s="40">
        <f>IF(ввод_раб_места&lt;=2,0,(ввод_раб_места-2)*150)</f>
        <v>150</v>
      </c>
      <c r="E12" s="39" t="s">
        <v>50</v>
      </c>
      <c r="F12" s="41">
        <v>3500</v>
      </c>
      <c r="G12" s="42">
        <f>'Входящие параметры'!C22*F12</f>
        <v>0</v>
      </c>
      <c r="I12" s="39" t="s">
        <v>59</v>
      </c>
      <c r="J12" s="39">
        <v>2.4500000000000002</v>
      </c>
      <c r="K12" s="39" t="s">
        <v>97</v>
      </c>
    </row>
    <row r="13" spans="2:38" ht="18" customHeight="1">
      <c r="B13" s="39" t="s">
        <v>16</v>
      </c>
      <c r="C13" s="40">
        <f>299*ввод_АВС_номера+SUM(G17:G20)</f>
        <v>299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60</v>
      </c>
      <c r="J13" s="39">
        <v>4.37</v>
      </c>
      <c r="K13" s="39" t="s">
        <v>97</v>
      </c>
    </row>
    <row r="14" spans="2:38" ht="18" customHeight="1">
      <c r="B14" s="39" t="s">
        <v>56</v>
      </c>
      <c r="C14" s="40">
        <f>IF(ввод_8800_номера&gt;1,1770*(ввод_8800_номера-1),0)+SUM(G21:G24)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4"/>
      <c r="J14" s="34"/>
      <c r="K14" s="34"/>
    </row>
    <row r="15" spans="2:38" ht="18" customHeight="1">
      <c r="B15" s="39" t="s">
        <v>57</v>
      </c>
      <c r="C15" s="40">
        <f>IF(ввод_DEF_номера&gt;1,225*(ввод_DEF_номера-1),0)+SUM(G25:G28)</f>
        <v>450</v>
      </c>
      <c r="E15" s="34"/>
      <c r="F15" s="34"/>
      <c r="G15" s="34"/>
      <c r="I15" s="34"/>
      <c r="J15" s="34"/>
      <c r="K15" s="34"/>
    </row>
    <row r="16" spans="2:38" ht="31.15" customHeight="1">
      <c r="B16" s="39"/>
      <c r="C16" s="40"/>
      <c r="E16" s="37" t="s">
        <v>55</v>
      </c>
      <c r="F16" s="37" t="s">
        <v>177</v>
      </c>
      <c r="G16" s="37" t="s">
        <v>178</v>
      </c>
      <c r="I16" s="34"/>
      <c r="J16" s="34"/>
      <c r="K16" s="34"/>
    </row>
    <row r="17" spans="2:11" ht="18" customHeight="1">
      <c r="B17" s="39" t="s">
        <v>17</v>
      </c>
      <c r="C17" s="40">
        <f>ввод_исход_трафик*J12</f>
        <v>2450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</row>
    <row r="18" spans="2:11" ht="18" customHeight="1">
      <c r="B18" s="39" t="s">
        <v>18</v>
      </c>
      <c r="C18" s="40">
        <f>MAX(0,(ввод_вход_трафик-J4)*J13)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</row>
    <row r="19" spans="2:11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</row>
    <row r="20" spans="2:11" ht="18" customHeight="1">
      <c r="B20" s="37" t="s">
        <v>19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</row>
    <row r="21" spans="2:11" ht="18" customHeight="1">
      <c r="B21" s="39" t="str">
        <f>'Входящие параметры'!G3</f>
        <v>Запись разговоров с хранением 6 месяцев</v>
      </c>
      <c r="C21" s="40">
        <f>IF(запись_разговоров="да",590,0)</f>
        <v>590</v>
      </c>
      <c r="E21" s="39" t="s">
        <v>45</v>
      </c>
      <c r="F21" s="41">
        <v>1400</v>
      </c>
      <c r="G21" s="42">
        <f>'Входящие параметры'!C17*F21</f>
        <v>0</v>
      </c>
      <c r="I21" s="34"/>
      <c r="J21" s="34"/>
      <c r="K21" s="34"/>
    </row>
    <row r="22" spans="2:11" ht="18" customHeight="1">
      <c r="B22" s="39" t="str">
        <f>'Входящие параметры'!G4</f>
        <v>Интеграция с CRM</v>
      </c>
      <c r="C22" s="40">
        <f>IF(интеграция="да",1000,0)</f>
        <v>1000</v>
      </c>
      <c r="E22" s="39" t="s">
        <v>46</v>
      </c>
      <c r="F22" s="41">
        <v>1400</v>
      </c>
      <c r="G22" s="42">
        <f>'Входящие параметры'!C18*F22</f>
        <v>0</v>
      </c>
      <c r="I22" s="34"/>
      <c r="J22" s="34"/>
      <c r="K22" s="34"/>
    </row>
    <row r="23" spans="2:11" ht="18" customHeight="1">
      <c r="B23" s="37" t="str">
        <f>'Входящие параметры'!G6</f>
        <v>FMC SIM-карты, с пакетом интернета</v>
      </c>
      <c r="C23" s="51">
        <f>SUM(C24:C29)</f>
        <v>200</v>
      </c>
      <c r="E23" s="39" t="s">
        <v>47</v>
      </c>
      <c r="F23" s="41">
        <v>1400</v>
      </c>
      <c r="G23" s="42">
        <f>'Входящие параметры'!C19*F23</f>
        <v>0</v>
      </c>
      <c r="I23" s="34"/>
      <c r="J23" s="34"/>
      <c r="K23" s="34"/>
    </row>
    <row r="24" spans="2:11" ht="18" customHeight="1">
      <c r="B24" s="39" t="s">
        <v>30</v>
      </c>
      <c r="C24" s="40">
        <f>IF('Входящие параметры'!H9&gt;=2,'Входящие параметры'!H7*50,IF(('Входящие параметры'!H9+'Входящие параметры'!H8+'Входящие параметры'!H7)&lt;=2,0,('Входящие параметры'!H9+'Входящие параметры'!H8+'Входящие параметры'!H7-2)*50))</f>
        <v>0</v>
      </c>
      <c r="E24" s="39" t="s">
        <v>48</v>
      </c>
      <c r="F24" s="41">
        <v>1400</v>
      </c>
      <c r="G24" s="42">
        <f>'Входящие параметры'!C20*F24</f>
        <v>0</v>
      </c>
      <c r="I24" s="34"/>
      <c r="J24" s="34"/>
      <c r="K24" s="34"/>
    </row>
    <row r="25" spans="2:11" ht="18" customHeight="1">
      <c r="B25" s="39" t="s">
        <v>31</v>
      </c>
      <c r="C25" s="40">
        <f>IF('Входящие параметры'!H9&gt;=2,'Входящие параметры'!H8*100,IF(('Входящие параметры'!H9+'Входящие параметры'!H8)&lt;=2,0,('Входящие параметры'!H9+'Входящие параметры'!H8-2)*100))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</row>
    <row r="26" spans="2:11" ht="18" customHeight="1">
      <c r="B26" s="39" t="s">
        <v>32</v>
      </c>
      <c r="C26" s="40">
        <f>IF('Входящие параметры'!H9&gt;2,('Входящие параметры'!H9-2)*200,0)</f>
        <v>200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</row>
    <row r="27" spans="2:11" ht="18" customHeight="1">
      <c r="B27" s="39" t="s">
        <v>33</v>
      </c>
      <c r="C27" s="40">
        <f>'Входящие параметры'!H10*380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</row>
    <row r="28" spans="2:11" ht="18" customHeight="1">
      <c r="B28" s="39" t="s">
        <v>34</v>
      </c>
      <c r="C28" s="40">
        <f>'Входящие параметры'!H11*750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</row>
    <row r="29" spans="2:11" ht="18" customHeight="1">
      <c r="B29" s="39" t="s">
        <v>35</v>
      </c>
      <c r="C29" s="40">
        <f>'Входящие параметры'!H12*990</f>
        <v>0</v>
      </c>
      <c r="D29" s="50"/>
      <c r="E29" s="34"/>
      <c r="F29" s="34"/>
      <c r="G29" s="34"/>
      <c r="I29" s="34"/>
      <c r="J29" s="34"/>
      <c r="K29" s="34"/>
    </row>
    <row r="30" spans="2:11" ht="18" customHeight="1">
      <c r="B30" s="39" t="s">
        <v>22</v>
      </c>
      <c r="C30" s="40">
        <f>IF('Входящие параметры'!H15="ДА",D30,0)</f>
        <v>0</v>
      </c>
      <c r="D30" s="50">
        <v>750</v>
      </c>
      <c r="E30" s="34"/>
      <c r="F30" s="34"/>
      <c r="G30" s="34"/>
      <c r="I30" s="34"/>
      <c r="J30" s="34"/>
      <c r="K30" s="34"/>
    </row>
    <row r="31" spans="2:11" ht="18" customHeight="1">
      <c r="B31" s="39" t="s">
        <v>23</v>
      </c>
      <c r="C31" s="40">
        <f>IF('Входящие параметры'!H16="ДА",D31,0)</f>
        <v>0</v>
      </c>
      <c r="D31" s="50">
        <v>750</v>
      </c>
      <c r="E31" s="34"/>
      <c r="F31" s="34"/>
      <c r="G31" s="34"/>
      <c r="I31" s="34"/>
      <c r="J31" s="34"/>
      <c r="K31" s="34"/>
    </row>
    <row r="32" spans="2:11" ht="18" customHeight="1">
      <c r="B32" s="39" t="s">
        <v>24</v>
      </c>
      <c r="C32" s="40">
        <f>IF('Входящие параметры'!H17="ДА",D32,0)</f>
        <v>0</v>
      </c>
      <c r="D32" s="50">
        <v>750</v>
      </c>
      <c r="E32" s="34"/>
      <c r="F32" s="34"/>
      <c r="G32" s="34"/>
      <c r="I32" s="34"/>
      <c r="J32" s="34"/>
      <c r="K32" s="34"/>
    </row>
    <row r="33" spans="2:11" ht="18" customHeight="1">
      <c r="B33" s="39" t="s">
        <v>25</v>
      </c>
      <c r="C33" s="40">
        <f>IF('Входящие параметры'!H18="ДА",D33,0)</f>
        <v>0</v>
      </c>
      <c r="D33" s="50">
        <v>750</v>
      </c>
      <c r="E33" s="34"/>
      <c r="F33" s="34"/>
      <c r="G33" s="34"/>
      <c r="I33" s="34"/>
      <c r="J33" s="34"/>
      <c r="K33" s="34"/>
    </row>
    <row r="34" spans="2:11" ht="24" customHeight="1">
      <c r="B34" s="39" t="s">
        <v>196</v>
      </c>
      <c r="C34" s="40">
        <f>IF('Входящие параметры'!H19="ДА",D34,0)</f>
        <v>0</v>
      </c>
      <c r="D34" s="50">
        <v>500</v>
      </c>
      <c r="E34" s="34"/>
      <c r="F34" s="34"/>
      <c r="G34" s="34"/>
      <c r="I34" s="34"/>
      <c r="J34" s="34"/>
      <c r="K34" s="34"/>
    </row>
    <row r="35" spans="2:11" ht="24" customHeight="1">
      <c r="B35" s="39" t="s">
        <v>197</v>
      </c>
      <c r="C35" s="40">
        <f>IF('Входящие параметры'!H19="ДА",'Входящие параметры'!H20*D35,0)</f>
        <v>0</v>
      </c>
      <c r="D35" s="50">
        <v>500</v>
      </c>
      <c r="E35" s="34"/>
      <c r="F35" s="34"/>
      <c r="G35" s="34"/>
      <c r="I35" s="34"/>
      <c r="J35" s="34"/>
      <c r="K35" s="34"/>
    </row>
    <row r="36" spans="2:11" ht="24" customHeight="1">
      <c r="B36" s="39" t="s">
        <v>190</v>
      </c>
      <c r="C36" s="40">
        <f>IF('Входящие параметры'!H21="ДА",D36,0)</f>
        <v>0</v>
      </c>
      <c r="D36" s="50">
        <v>500</v>
      </c>
      <c r="E36" s="34"/>
      <c r="F36" s="34"/>
      <c r="G36" s="34"/>
      <c r="I36" s="34"/>
      <c r="J36" s="34"/>
      <c r="K36" s="34"/>
    </row>
    <row r="37" spans="2:11" ht="24" customHeight="1">
      <c r="B37" s="39" t="s">
        <v>198</v>
      </c>
      <c r="C37" s="40">
        <f>IF('Входящие параметры'!H21="ДА",'Входящие параметры'!H22*D37,0)</f>
        <v>0</v>
      </c>
      <c r="D37" s="50">
        <v>500</v>
      </c>
      <c r="E37" s="34"/>
      <c r="F37" s="34"/>
      <c r="G37" s="34"/>
      <c r="I37" s="34"/>
      <c r="J37" s="34"/>
      <c r="K37" s="34"/>
    </row>
    <row r="38" spans="2:11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</row>
    <row r="39" spans="2:11" ht="25.9" customHeight="1">
      <c r="B39" s="50"/>
      <c r="C39" s="50"/>
      <c r="D39" s="50"/>
      <c r="E39" s="34"/>
      <c r="F39" s="34"/>
      <c r="G39" s="34"/>
      <c r="I39" s="34"/>
      <c r="J39" s="34"/>
      <c r="K39" s="34"/>
    </row>
    <row r="40" spans="2:11" ht="18" customHeight="1">
      <c r="B40" s="37" t="s">
        <v>20</v>
      </c>
      <c r="C40" s="49">
        <f>SUM(C3:C9)</f>
        <v>3964</v>
      </c>
      <c r="D40" s="50"/>
      <c r="E40" s="34"/>
      <c r="F40" s="34"/>
      <c r="G40" s="34"/>
      <c r="I40" s="34"/>
      <c r="J40" s="34"/>
      <c r="K40" s="34"/>
    </row>
    <row r="41" spans="2:11" ht="18" customHeight="1">
      <c r="B41" s="37" t="s">
        <v>21</v>
      </c>
      <c r="C41" s="49">
        <f>SUM(C11:C15)+C17+C18+C21+C22+C23+SUM(C30:C38)</f>
        <v>7089</v>
      </c>
      <c r="E41" s="34"/>
      <c r="F41" s="34"/>
      <c r="G41" s="34"/>
      <c r="I41" s="34"/>
      <c r="J41" s="34"/>
      <c r="K41" s="34"/>
    </row>
    <row r="42" spans="2:11" ht="13.9" customHeight="1">
      <c r="E42" s="34"/>
      <c r="F42" s="34"/>
      <c r="G42" s="34"/>
      <c r="I42" s="34"/>
      <c r="J42" s="34"/>
      <c r="K42" s="34"/>
    </row>
    <row r="43" spans="2:11" ht="15.75" customHeight="1">
      <c r="E43" s="34"/>
      <c r="F43" s="34"/>
      <c r="G43" s="34"/>
      <c r="I43" s="34"/>
      <c r="J43" s="34"/>
      <c r="K43" s="34"/>
    </row>
    <row r="44" spans="2:11" ht="15.75" customHeight="1">
      <c r="E44" s="34"/>
      <c r="F44" s="34"/>
      <c r="G44" s="34"/>
      <c r="I44" s="34"/>
      <c r="J44" s="34"/>
      <c r="K44" s="34"/>
    </row>
    <row r="45" spans="2:11" ht="15.75" customHeight="1">
      <c r="E45" s="34"/>
      <c r="F45" s="34"/>
      <c r="G45" s="34"/>
      <c r="I45" s="34"/>
      <c r="J45" s="34"/>
      <c r="K45" s="34"/>
    </row>
    <row r="46" spans="2:11" ht="15.75" customHeight="1">
      <c r="E46" s="34"/>
      <c r="F46" s="34"/>
      <c r="G46" s="34"/>
      <c r="I46" s="34"/>
      <c r="J46" s="34"/>
      <c r="K46" s="34"/>
    </row>
    <row r="47" spans="2:11" ht="15.75" customHeight="1">
      <c r="E47" s="34"/>
      <c r="F47" s="34"/>
      <c r="G47" s="34"/>
      <c r="I47" s="34"/>
      <c r="J47" s="34"/>
      <c r="K47" s="34"/>
    </row>
    <row r="48" spans="2:11" ht="15.75" customHeight="1">
      <c r="E48" s="34"/>
      <c r="F48" s="34"/>
      <c r="G48" s="34"/>
      <c r="I48" s="34"/>
      <c r="J48" s="34"/>
      <c r="K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sheetProtection algorithmName="SHA-512" hashValue="GOuHZ53bci5D0fPwpyRiLUu6umU2YNeZDPxBSTwpGQXynGI3S5qFmu7i1XM5HBKGUoITrIP4Bf1xG2R53x7Gsg==" saltValue="PxFltFD+s4HUEgdRUk62WA==" spinCount="100000" sheet="1" objects="1" scenarios="1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6"/>
  <sheetViews>
    <sheetView zoomScaleNormal="100" workbookViewId="0">
      <selection activeCell="B1" sqref="B1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14.14062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27" customHeight="1">
      <c r="B1" s="74" t="s">
        <v>199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3</v>
      </c>
      <c r="C2" s="38"/>
      <c r="E2" s="37" t="s">
        <v>54</v>
      </c>
      <c r="F2" s="37" t="s">
        <v>175</v>
      </c>
      <c r="G2" s="37" t="s">
        <v>176</v>
      </c>
      <c r="H2" s="82"/>
      <c r="I2" s="37" t="s">
        <v>53</v>
      </c>
      <c r="J2" s="37" t="s">
        <v>167</v>
      </c>
      <c r="K2" s="34"/>
    </row>
    <row r="3" spans="2:38" ht="18" customHeight="1">
      <c r="B3" s="39" t="s">
        <v>4</v>
      </c>
      <c r="C3" s="40">
        <v>990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300</v>
      </c>
      <c r="K3" s="34"/>
    </row>
    <row r="4" spans="2:38" ht="18" customHeight="1">
      <c r="B4" s="39" t="s">
        <v>6</v>
      </c>
      <c r="C4" s="40">
        <f>IF(ввод_раб_места&lt;=2,0,(ввод_раб_места-2)*1)</f>
        <v>1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0</v>
      </c>
      <c r="K4" s="34"/>
    </row>
    <row r="5" spans="2:38" ht="18" customHeight="1">
      <c r="B5" s="39" t="s">
        <v>8</v>
      </c>
      <c r="C5" s="40">
        <f>IF(ввод_АВС_номера&gt;1,990*(ввод_АВС_номера-1),0)+SUM(G3:G6)</f>
        <v>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2</v>
      </c>
      <c r="K5" s="34"/>
    </row>
    <row r="6" spans="2:38" ht="18" customHeight="1">
      <c r="B6" s="39" t="s">
        <v>10</v>
      </c>
      <c r="C6" s="40">
        <f>1485*ввод_8800_номера+SUM(G7:G10)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0</v>
      </c>
      <c r="K6" s="34"/>
    </row>
    <row r="7" spans="2:38" ht="18" customHeight="1">
      <c r="B7" s="39" t="s">
        <v>12</v>
      </c>
      <c r="C7" s="40">
        <f>IF(ввод_DEF_номера&gt;1,1485*(ввод_DEF_номера-1),0)+SUM(G11:G14)</f>
        <v>2970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1</v>
      </c>
      <c r="K7" s="34"/>
    </row>
    <row r="8" spans="2:38" ht="18" customHeight="1">
      <c r="B8" s="39" t="s">
        <v>0</v>
      </c>
      <c r="C8" s="40">
        <f>IF(запись_разговоров="да",1,0)</f>
        <v>1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1</v>
      </c>
      <c r="K8" s="34"/>
    </row>
    <row r="9" spans="2:38" ht="18" customHeight="1">
      <c r="B9" s="39" t="s">
        <v>2</v>
      </c>
      <c r="C9" s="40">
        <f>IF(сим_fmc&lt;=J9,0,(сим_fmc-J9)*1)</f>
        <v>1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2</v>
      </c>
      <c r="K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</row>
    <row r="11" spans="2:38" ht="18" customHeight="1">
      <c r="B11" s="39" t="s">
        <v>4</v>
      </c>
      <c r="C11" s="40">
        <v>1100</v>
      </c>
      <c r="E11" s="39" t="s">
        <v>49</v>
      </c>
      <c r="F11" s="41">
        <v>1500</v>
      </c>
      <c r="G11" s="42">
        <f>'Входящие параметры'!C21*F11</f>
        <v>0</v>
      </c>
      <c r="I11" s="98" t="s">
        <v>58</v>
      </c>
      <c r="J11" s="100"/>
      <c r="K11" s="80"/>
    </row>
    <row r="12" spans="2:38" ht="18" customHeight="1">
      <c r="B12" s="39" t="s">
        <v>6</v>
      </c>
      <c r="C12" s="40">
        <f>IF(ввод_раб_места&lt;=2,0,(ввод_раб_места-2)*150)</f>
        <v>150</v>
      </c>
      <c r="E12" s="39" t="s">
        <v>50</v>
      </c>
      <c r="F12" s="41">
        <v>3500</v>
      </c>
      <c r="G12" s="42">
        <f>'Входящие параметры'!C22*F12</f>
        <v>0</v>
      </c>
      <c r="I12" s="39" t="s">
        <v>59</v>
      </c>
      <c r="J12" s="39">
        <v>2.4500000000000002</v>
      </c>
      <c r="K12" s="39" t="s">
        <v>97</v>
      </c>
    </row>
    <row r="13" spans="2:38" ht="18" customHeight="1">
      <c r="B13" s="39" t="s">
        <v>16</v>
      </c>
      <c r="C13" s="40">
        <f>IF(ввод_АВС_номера&gt;1,299*(ввод_АВС_номера-1),0)+SUM(G17:G20)</f>
        <v>0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60</v>
      </c>
      <c r="J13" s="39">
        <v>4.37</v>
      </c>
      <c r="K13" s="39" t="s">
        <v>97</v>
      </c>
    </row>
    <row r="14" spans="2:38" ht="18" customHeight="1">
      <c r="B14" s="39" t="s">
        <v>56</v>
      </c>
      <c r="C14" s="40">
        <f>ввод_8800_номера*1770+SUM(G21:G24)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4"/>
      <c r="J14" s="34"/>
      <c r="K14" s="34"/>
    </row>
    <row r="15" spans="2:38" ht="18" customHeight="1">
      <c r="B15" s="39" t="s">
        <v>57</v>
      </c>
      <c r="C15" s="40">
        <f>IF(ввод_DEF_номера&gt;1,225*(ввод_DEF_номера-1),0)+SUM(G25:G28)</f>
        <v>450</v>
      </c>
      <c r="E15" s="34"/>
      <c r="F15" s="34"/>
      <c r="G15" s="34"/>
      <c r="I15" s="34"/>
      <c r="J15" s="34"/>
      <c r="K15" s="34"/>
    </row>
    <row r="16" spans="2:38" ht="33" customHeight="1">
      <c r="B16" s="39"/>
      <c r="C16" s="40"/>
      <c r="E16" s="37" t="s">
        <v>55</v>
      </c>
      <c r="F16" s="37" t="s">
        <v>177</v>
      </c>
      <c r="G16" s="37" t="s">
        <v>178</v>
      </c>
      <c r="I16" s="34"/>
      <c r="J16" s="34"/>
      <c r="K16" s="34"/>
    </row>
    <row r="17" spans="2:11" ht="18" customHeight="1">
      <c r="B17" s="39" t="s">
        <v>17</v>
      </c>
      <c r="C17" s="40">
        <f>MAX(0,(ввод_исход_трафик-J3)*J12)</f>
        <v>1715.0000000000002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</row>
    <row r="18" spans="2:11" ht="18" customHeight="1">
      <c r="B18" s="39" t="s">
        <v>18</v>
      </c>
      <c r="C18" s="40">
        <f>ввод_вход_трафик*J13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</row>
    <row r="19" spans="2:11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</row>
    <row r="20" spans="2:11" ht="18" customHeight="1">
      <c r="B20" s="37" t="s">
        <v>19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</row>
    <row r="21" spans="2:11" ht="18" customHeight="1">
      <c r="B21" s="39" t="s">
        <v>0</v>
      </c>
      <c r="C21" s="40">
        <f>IF(запись_разговоров="да",885,0)</f>
        <v>885</v>
      </c>
      <c r="E21" s="39" t="s">
        <v>45</v>
      </c>
      <c r="F21" s="41">
        <v>1400</v>
      </c>
      <c r="G21" s="42">
        <f>'Входящие параметры'!C17*F21</f>
        <v>0</v>
      </c>
      <c r="I21" s="34"/>
      <c r="J21" s="34"/>
      <c r="K21" s="34"/>
    </row>
    <row r="22" spans="2:11" ht="18" customHeight="1">
      <c r="B22" s="39" t="s">
        <v>1</v>
      </c>
      <c r="C22" s="40">
        <f>IF(интеграция="да",1000,0)</f>
        <v>1000</v>
      </c>
      <c r="E22" s="39" t="s">
        <v>46</v>
      </c>
      <c r="F22" s="41">
        <v>1400</v>
      </c>
      <c r="G22" s="42">
        <f>'Входящие параметры'!C18*F22</f>
        <v>0</v>
      </c>
      <c r="I22" s="34"/>
      <c r="J22" s="34"/>
      <c r="K22" s="34"/>
    </row>
    <row r="23" spans="2:11" ht="18" customHeight="1">
      <c r="B23" s="37" t="s">
        <v>2</v>
      </c>
      <c r="C23" s="51">
        <f>SUM(C24:C29)</f>
        <v>200</v>
      </c>
      <c r="E23" s="39" t="s">
        <v>47</v>
      </c>
      <c r="F23" s="41">
        <v>1400</v>
      </c>
      <c r="G23" s="42">
        <f>'Входящие параметры'!C19*F23</f>
        <v>0</v>
      </c>
      <c r="I23" s="34"/>
      <c r="J23" s="34"/>
      <c r="K23" s="34"/>
    </row>
    <row r="24" spans="2:11" ht="18" customHeight="1">
      <c r="B24" s="39" t="s">
        <v>30</v>
      </c>
      <c r="C24" s="40">
        <f>'Только номер 8800'!C24</f>
        <v>0</v>
      </c>
      <c r="E24" s="39" t="s">
        <v>48</v>
      </c>
      <c r="F24" s="41">
        <v>1400</v>
      </c>
      <c r="G24" s="42">
        <f>'Входящие параметры'!C20*F24</f>
        <v>0</v>
      </c>
      <c r="I24" s="34"/>
      <c r="J24" s="34"/>
      <c r="K24" s="34"/>
    </row>
    <row r="25" spans="2:11" ht="18" customHeight="1">
      <c r="B25" s="39" t="s">
        <v>31</v>
      </c>
      <c r="C25" s="40">
        <f>'Только номер 8800'!C25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</row>
    <row r="26" spans="2:11" ht="18" customHeight="1">
      <c r="B26" s="39" t="s">
        <v>32</v>
      </c>
      <c r="C26" s="40">
        <f>'Только номер 8800'!C26</f>
        <v>200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</row>
    <row r="27" spans="2:11" ht="18" customHeight="1">
      <c r="B27" s="39" t="s">
        <v>33</v>
      </c>
      <c r="C27" s="40">
        <f>'Только номер 8800'!C27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</row>
    <row r="28" spans="2:11" ht="18" customHeight="1">
      <c r="B28" s="39" t="s">
        <v>34</v>
      </c>
      <c r="C28" s="40">
        <f>'Только номер 8800'!C28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</row>
    <row r="29" spans="2:11" ht="18" customHeight="1">
      <c r="B29" s="39" t="s">
        <v>35</v>
      </c>
      <c r="C29" s="40">
        <f>'Только номер 8800'!C29</f>
        <v>0</v>
      </c>
      <c r="D29" s="50"/>
      <c r="E29" s="34"/>
      <c r="F29" s="34"/>
      <c r="G29" s="34"/>
      <c r="I29" s="34"/>
      <c r="J29" s="34"/>
      <c r="K29" s="34"/>
    </row>
    <row r="30" spans="2:11" ht="18" customHeight="1">
      <c r="B30" s="39" t="s">
        <v>22</v>
      </c>
      <c r="C30" s="40">
        <f>IF('Входящие параметры'!H15="ДА",D30,0)</f>
        <v>0</v>
      </c>
      <c r="D30" s="50">
        <v>750</v>
      </c>
      <c r="E30" s="34"/>
      <c r="F30" s="34"/>
      <c r="G30" s="34"/>
      <c r="I30" s="34"/>
      <c r="J30" s="34"/>
      <c r="K30" s="34"/>
    </row>
    <row r="31" spans="2:11" ht="24" customHeight="1">
      <c r="B31" s="39" t="s">
        <v>23</v>
      </c>
      <c r="C31" s="40">
        <f>IF('Входящие параметры'!H16="ДА",D31,0)</f>
        <v>0</v>
      </c>
      <c r="D31" s="50">
        <v>750</v>
      </c>
      <c r="E31" s="34"/>
      <c r="F31" s="34"/>
      <c r="G31" s="34"/>
      <c r="I31" s="34"/>
      <c r="J31" s="34"/>
      <c r="K31" s="34"/>
    </row>
    <row r="32" spans="2:11" ht="18" customHeight="1">
      <c r="B32" s="39" t="s">
        <v>24</v>
      </c>
      <c r="C32" s="40">
        <f>IF('Входящие параметры'!H17="ДА",D32,0)</f>
        <v>0</v>
      </c>
      <c r="D32" s="50">
        <v>750</v>
      </c>
      <c r="E32" s="34"/>
      <c r="F32" s="34"/>
      <c r="G32" s="34"/>
      <c r="I32" s="34"/>
      <c r="J32" s="34"/>
      <c r="K32" s="34"/>
    </row>
    <row r="33" spans="2:11" ht="18" customHeight="1">
      <c r="B33" s="39" t="s">
        <v>25</v>
      </c>
      <c r="C33" s="40">
        <f>IF('Входящие параметры'!H18="ДА",D33,0)</f>
        <v>0</v>
      </c>
      <c r="D33" s="50">
        <v>750</v>
      </c>
      <c r="E33" s="34"/>
      <c r="F33" s="34"/>
      <c r="G33" s="34"/>
      <c r="I33" s="34"/>
      <c r="J33" s="34"/>
      <c r="K33" s="34"/>
    </row>
    <row r="34" spans="2:11" ht="24" customHeight="1">
      <c r="B34" s="39" t="s">
        <v>189</v>
      </c>
      <c r="C34" s="40">
        <f>IF('Входящие параметры'!H19="ДА",D34,0)</f>
        <v>0</v>
      </c>
      <c r="D34" s="50">
        <v>500</v>
      </c>
      <c r="E34" s="34"/>
      <c r="F34" s="34"/>
      <c r="G34" s="34"/>
      <c r="I34" s="34"/>
      <c r="J34" s="34"/>
      <c r="K34" s="34"/>
    </row>
    <row r="35" spans="2:11" ht="24" customHeight="1">
      <c r="B35" s="39" t="s">
        <v>197</v>
      </c>
      <c r="C35" s="40">
        <f>IF('Входящие параметры'!H19="ДА",'Входящие параметры'!H20*D35,0)</f>
        <v>0</v>
      </c>
      <c r="D35" s="50">
        <v>500</v>
      </c>
      <c r="E35" s="34"/>
      <c r="F35" s="34"/>
      <c r="G35" s="34"/>
      <c r="I35" s="34"/>
      <c r="J35" s="34"/>
      <c r="K35" s="34"/>
    </row>
    <row r="36" spans="2:11" ht="24" customHeight="1">
      <c r="B36" s="39" t="s">
        <v>190</v>
      </c>
      <c r="C36" s="40">
        <f>IF('Входящие параметры'!H21="ДА",D36,0)</f>
        <v>0</v>
      </c>
      <c r="D36" s="50">
        <v>500</v>
      </c>
      <c r="E36" s="34"/>
      <c r="F36" s="34"/>
      <c r="G36" s="34"/>
      <c r="I36" s="34"/>
      <c r="J36" s="34"/>
      <c r="K36" s="34"/>
    </row>
    <row r="37" spans="2:11" ht="24" customHeight="1">
      <c r="B37" s="39" t="s">
        <v>198</v>
      </c>
      <c r="C37" s="40">
        <f>IF('Входящие параметры'!H21="ДА",'Входящие параметры'!H22*D37,0)</f>
        <v>0</v>
      </c>
      <c r="D37" s="50">
        <v>500</v>
      </c>
      <c r="E37" s="34"/>
      <c r="F37" s="34"/>
      <c r="G37" s="34"/>
      <c r="I37" s="34"/>
      <c r="J37" s="34"/>
      <c r="K37" s="34"/>
    </row>
    <row r="38" spans="2:11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</row>
    <row r="39" spans="2:11" ht="15.75" customHeight="1">
      <c r="B39" s="50"/>
      <c r="C39" s="50"/>
      <c r="D39" s="50"/>
      <c r="E39" s="34"/>
      <c r="F39" s="34"/>
      <c r="G39" s="34"/>
      <c r="I39" s="34"/>
      <c r="J39" s="34"/>
      <c r="K39" s="34"/>
    </row>
    <row r="40" spans="2:11" ht="15.75" customHeight="1">
      <c r="B40" s="37" t="s">
        <v>20</v>
      </c>
      <c r="C40" s="49">
        <f>SUM(C3:C9)</f>
        <v>3963</v>
      </c>
      <c r="D40" s="50"/>
      <c r="E40" s="34"/>
      <c r="F40" s="34"/>
      <c r="G40" s="34"/>
      <c r="I40" s="34"/>
      <c r="J40" s="34"/>
      <c r="K40" s="34"/>
    </row>
    <row r="41" spans="2:11" ht="15.75" customHeight="1">
      <c r="B41" s="37" t="s">
        <v>21</v>
      </c>
      <c r="C41" s="49">
        <f>SUM(C11:C15)+C17+C18+C21+C22+C23+SUM(C30:C38)</f>
        <v>5500</v>
      </c>
      <c r="E41" s="34"/>
      <c r="F41" s="34"/>
      <c r="G41" s="34"/>
      <c r="I41" s="34"/>
      <c r="J41" s="34"/>
      <c r="K41" s="34"/>
    </row>
    <row r="42" spans="2:11" ht="15.75" customHeight="1">
      <c r="E42" s="34"/>
      <c r="F42" s="34"/>
      <c r="G42" s="34"/>
      <c r="I42" s="34"/>
      <c r="J42" s="34"/>
      <c r="K42" s="34"/>
    </row>
    <row r="43" spans="2:11" ht="15.75" customHeight="1">
      <c r="E43" s="34"/>
      <c r="F43" s="34"/>
      <c r="G43" s="34"/>
      <c r="I43" s="34"/>
      <c r="J43" s="34"/>
      <c r="K43" s="34"/>
    </row>
    <row r="44" spans="2:11" ht="15.75" customHeight="1">
      <c r="E44" s="34"/>
      <c r="F44" s="34"/>
      <c r="G44" s="34"/>
      <c r="I44" s="34"/>
      <c r="J44" s="34"/>
      <c r="K44" s="34"/>
    </row>
    <row r="45" spans="2:11" ht="15.75" customHeight="1">
      <c r="E45" s="34"/>
      <c r="F45" s="34"/>
      <c r="G45" s="34"/>
      <c r="I45" s="34"/>
      <c r="J45" s="34"/>
      <c r="K45" s="34"/>
    </row>
    <row r="46" spans="2:11" ht="15.75" customHeight="1">
      <c r="E46" s="34"/>
      <c r="F46" s="34"/>
      <c r="G46" s="34"/>
      <c r="I46" s="34"/>
      <c r="J46" s="34"/>
      <c r="K46" s="34"/>
    </row>
    <row r="47" spans="2:11" ht="15.75" customHeight="1">
      <c r="E47" s="34"/>
      <c r="F47" s="34"/>
      <c r="G47" s="34"/>
      <c r="I47" s="34"/>
      <c r="J47" s="34"/>
      <c r="K47" s="34"/>
    </row>
    <row r="48" spans="2:11" ht="15.75" customHeight="1">
      <c r="E48" s="34"/>
      <c r="F48" s="34"/>
      <c r="G48" s="34"/>
      <c r="I48" s="34"/>
      <c r="J48" s="34"/>
      <c r="K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.7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sheetProtection algorithmName="SHA-512" hashValue="V1nLRKCSmDI5aJMFK82aJ37JdOw2ArbzL0AayO+YStw8yefFYcFAVzstf27fU2bgrI2vXPbDWxbBBXremUAjsw==" saltValue="2QLf/XumO4pRitt6Ai+74A==" spinCount="100000" sheet="1" objects="1" scenarios="1"/>
  <mergeCells count="1">
    <mergeCell ref="I11:J1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6"/>
  <sheetViews>
    <sheetView zoomScale="97" zoomScaleNormal="97" workbookViewId="0">
      <selection activeCell="B1" sqref="B1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28515625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24.2851562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27" customHeight="1">
      <c r="B1" s="74" t="s">
        <v>200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3</v>
      </c>
      <c r="C2" s="37"/>
      <c r="D2" s="82"/>
      <c r="E2" s="37" t="s">
        <v>54</v>
      </c>
      <c r="F2" s="37" t="s">
        <v>175</v>
      </c>
      <c r="G2" s="37" t="s">
        <v>176</v>
      </c>
      <c r="H2" s="82"/>
      <c r="I2" s="37" t="s">
        <v>53</v>
      </c>
      <c r="J2" s="37" t="s">
        <v>167</v>
      </c>
      <c r="K2" s="34"/>
    </row>
    <row r="3" spans="2:38" ht="18" customHeight="1">
      <c r="B3" s="39" t="s">
        <v>4</v>
      </c>
      <c r="C3" s="40">
        <v>1500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500</v>
      </c>
      <c r="K3" s="34"/>
    </row>
    <row r="4" spans="2:38" ht="18" customHeight="1">
      <c r="B4" s="39" t="s">
        <v>6</v>
      </c>
      <c r="C4" s="40">
        <f>MAX(0,(ввод_раб_места-J5)*1)</f>
        <v>0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100</v>
      </c>
      <c r="K4" s="34"/>
    </row>
    <row r="5" spans="2:38" ht="18" customHeight="1">
      <c r="B5" s="39" t="s">
        <v>8</v>
      </c>
      <c r="C5" s="40">
        <f>MAX(660*(ввод_АВС_номера-J7),0)+SUM(G3:G6)</f>
        <v>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5</v>
      </c>
      <c r="K5" s="34"/>
    </row>
    <row r="6" spans="2:38" ht="18" customHeight="1">
      <c r="B6" s="39" t="s">
        <v>10</v>
      </c>
      <c r="C6" s="40">
        <f>500*ввод_8800_номера+SUM(G7:G10)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0</v>
      </c>
      <c r="K6" s="34"/>
    </row>
    <row r="7" spans="2:38" ht="18" customHeight="1">
      <c r="B7" s="39" t="s">
        <v>12</v>
      </c>
      <c r="C7" s="40">
        <f>IF(ввод_DEF_номера&gt;J8,990*(ввод_DEF_номера-J8),0)+SUM(G11:G14)</f>
        <v>1980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1</v>
      </c>
      <c r="K7" s="34"/>
    </row>
    <row r="8" spans="2:38" ht="18" customHeight="1">
      <c r="B8" s="39" t="s">
        <v>0</v>
      </c>
      <c r="C8" s="40">
        <f>IF(запись_разговоров="да",1,0)</f>
        <v>1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1</v>
      </c>
      <c r="K8" s="34"/>
    </row>
    <row r="9" spans="2:38" ht="18" customHeight="1">
      <c r="B9" s="39" t="s">
        <v>2</v>
      </c>
      <c r="C9" s="40">
        <f>IF(сим_fmc&lt;=J9,0,(сим_fmc-J9)*1)</f>
        <v>0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5</v>
      </c>
      <c r="K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</row>
    <row r="11" spans="2:38" ht="18" customHeight="1">
      <c r="B11" s="39" t="s">
        <v>4</v>
      </c>
      <c r="C11" s="40">
        <v>2450</v>
      </c>
      <c r="E11" s="39" t="s">
        <v>49</v>
      </c>
      <c r="F11" s="41">
        <v>1500</v>
      </c>
      <c r="G11" s="42">
        <f>'Входящие параметры'!C21*F11</f>
        <v>0</v>
      </c>
      <c r="I11" s="94" t="s">
        <v>58</v>
      </c>
      <c r="J11" s="101"/>
      <c r="K11" s="80"/>
    </row>
    <row r="12" spans="2:38" ht="18" customHeight="1">
      <c r="B12" s="39" t="s">
        <v>6</v>
      </c>
      <c r="C12" s="40">
        <f>MAX(0,(ввод_раб_места-J5)*110)</f>
        <v>0</v>
      </c>
      <c r="E12" s="39" t="s">
        <v>50</v>
      </c>
      <c r="F12" s="41">
        <v>3500</v>
      </c>
      <c r="G12" s="42">
        <f>'Входящие параметры'!C22*F12</f>
        <v>0</v>
      </c>
      <c r="I12" s="39" t="s">
        <v>59</v>
      </c>
      <c r="J12" s="39">
        <v>1.8</v>
      </c>
      <c r="K12" s="39" t="s">
        <v>98</v>
      </c>
    </row>
    <row r="13" spans="2:38" ht="18" customHeight="1">
      <c r="B13" s="39" t="s">
        <v>16</v>
      </c>
      <c r="C13" s="40">
        <f>MAX(250*(ввод_АВС_номера-1),0)+SUM(G17:G20)</f>
        <v>0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60</v>
      </c>
      <c r="J13" s="39">
        <v>3</v>
      </c>
      <c r="K13" s="39" t="s">
        <v>97</v>
      </c>
    </row>
    <row r="14" spans="2:38" ht="18" customHeight="1">
      <c r="B14" s="39" t="s">
        <v>56</v>
      </c>
      <c r="C14" s="40">
        <f>ввод_8800_номера*1180+SUM(G21:G24)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4"/>
      <c r="J14" s="34"/>
      <c r="K14" s="34"/>
    </row>
    <row r="15" spans="2:38" ht="18" customHeight="1">
      <c r="B15" s="39" t="s">
        <v>57</v>
      </c>
      <c r="C15" s="40">
        <f>IF(ввод_DEF_номера&gt;J8,150*(ввод_DEF_номера-J8),0)+SUM(G11:G14)</f>
        <v>300</v>
      </c>
      <c r="E15" s="34"/>
      <c r="F15" s="34"/>
      <c r="G15" s="34"/>
      <c r="I15" s="34"/>
      <c r="J15" s="34"/>
      <c r="K15" s="34"/>
    </row>
    <row r="16" spans="2:38" ht="38.450000000000003" customHeight="1">
      <c r="B16" s="39"/>
      <c r="C16" s="40"/>
      <c r="E16" s="37" t="s">
        <v>55</v>
      </c>
      <c r="F16" s="37" t="s">
        <v>177</v>
      </c>
      <c r="G16" s="37" t="s">
        <v>178</v>
      </c>
      <c r="I16" s="34"/>
      <c r="J16" s="34"/>
      <c r="K16" s="34"/>
    </row>
    <row r="17" spans="2:11" ht="18" customHeight="1">
      <c r="B17" s="39" t="s">
        <v>17</v>
      </c>
      <c r="C17" s="40">
        <f>MAX(0,(ввод_исход_трафик-J3)*J12)</f>
        <v>900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</row>
    <row r="18" spans="2:11" ht="18" customHeight="1">
      <c r="B18" s="39" t="s">
        <v>18</v>
      </c>
      <c r="C18" s="40">
        <f>MAX(0,(ввод_вход_трафик-J4)*J13)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</row>
    <row r="19" spans="2:11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</row>
    <row r="20" spans="2:11" ht="18" customHeight="1">
      <c r="B20" s="37" t="s">
        <v>19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</row>
    <row r="21" spans="2:11" ht="18" customHeight="1">
      <c r="B21" s="39" t="s">
        <v>0</v>
      </c>
      <c r="C21" s="40">
        <f>IF(запись_разговоров="да",590,0)</f>
        <v>590</v>
      </c>
      <c r="E21" s="39" t="s">
        <v>45</v>
      </c>
      <c r="F21" s="41">
        <v>1400</v>
      </c>
      <c r="G21" s="42">
        <f>'Входящие параметры'!C17*F21</f>
        <v>0</v>
      </c>
      <c r="I21" s="34"/>
      <c r="J21" s="34"/>
      <c r="K21" s="34"/>
    </row>
    <row r="22" spans="2:11" ht="18" customHeight="1">
      <c r="B22" s="39" t="s">
        <v>1</v>
      </c>
      <c r="C22" s="40">
        <f>IF(интеграция="да",1000,0)</f>
        <v>1000</v>
      </c>
      <c r="E22" s="39" t="s">
        <v>46</v>
      </c>
      <c r="F22" s="41">
        <v>1400</v>
      </c>
      <c r="G22" s="42">
        <f>'Входящие параметры'!C18*F22</f>
        <v>0</v>
      </c>
      <c r="I22" s="34"/>
      <c r="J22" s="34"/>
      <c r="K22" s="34"/>
    </row>
    <row r="23" spans="2:11" ht="18" customHeight="1">
      <c r="B23" s="37" t="s">
        <v>2</v>
      </c>
      <c r="C23" s="51">
        <f>SUM(C24:C29)</f>
        <v>0</v>
      </c>
      <c r="E23" s="39" t="s">
        <v>47</v>
      </c>
      <c r="F23" s="41">
        <v>1400</v>
      </c>
      <c r="G23" s="42">
        <f>'Входящие параметры'!C19*F23</f>
        <v>0</v>
      </c>
      <c r="I23" s="34"/>
      <c r="J23" s="34"/>
      <c r="K23" s="34"/>
    </row>
    <row r="24" spans="2:11" ht="18" customHeight="1">
      <c r="B24" s="39" t="s">
        <v>30</v>
      </c>
      <c r="C24" s="40">
        <f>IF('Входящие параметры'!H9&gt;=5,'Входящие параметры'!H7*50,IF(('Входящие параметры'!H9+'Входящие параметры'!H8+'Входящие параметры'!H7)&lt;=5,0,('Входящие параметры'!H9+'Входящие параметры'!H8+'Входящие параметры'!H7-5)*50))</f>
        <v>0</v>
      </c>
      <c r="E24" s="39" t="s">
        <v>48</v>
      </c>
      <c r="F24" s="41">
        <v>1400</v>
      </c>
      <c r="G24" s="42">
        <f>'Входящие параметры'!C20*F24</f>
        <v>0</v>
      </c>
      <c r="I24" s="34"/>
      <c r="J24" s="34"/>
      <c r="K24" s="34"/>
    </row>
    <row r="25" spans="2:11" ht="18" customHeight="1">
      <c r="B25" s="39" t="s">
        <v>31</v>
      </c>
      <c r="C25" s="40">
        <f>IF('Входящие параметры'!H9&gt;=5,'Входящие параметры'!H8*100,IF(('Входящие параметры'!H9+'Входящие параметры'!H8)&lt;=5,0,('Входящие параметры'!H9+'Входящие параметры'!H8-5)*100))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</row>
    <row r="26" spans="2:11" ht="18" customHeight="1">
      <c r="B26" s="39" t="s">
        <v>32</v>
      </c>
      <c r="C26" s="40">
        <f>IF('Входящие параметры'!H9&gt;5,('Входящие параметры'!H9-5)*200,0)</f>
        <v>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</row>
    <row r="27" spans="2:11" ht="18" customHeight="1">
      <c r="B27" s="39" t="s">
        <v>33</v>
      </c>
      <c r="C27" s="40">
        <f>'Входящие параметры'!H10*380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</row>
    <row r="28" spans="2:11" ht="18" customHeight="1">
      <c r="B28" s="39" t="s">
        <v>34</v>
      </c>
      <c r="C28" s="40">
        <f>'Входящие параметры'!H11*750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</row>
    <row r="29" spans="2:11" ht="18" customHeight="1">
      <c r="B29" s="39" t="s">
        <v>35</v>
      </c>
      <c r="C29" s="40">
        <f>'Входящие параметры'!H12*990</f>
        <v>0</v>
      </c>
      <c r="D29" s="50"/>
      <c r="E29" s="34"/>
      <c r="F29" s="34"/>
      <c r="G29" s="34"/>
      <c r="I29" s="34"/>
      <c r="J29" s="34"/>
      <c r="K29" s="34"/>
    </row>
    <row r="30" spans="2:11" ht="15.75" customHeight="1">
      <c r="B30" s="39" t="s">
        <v>22</v>
      </c>
      <c r="C30" s="40">
        <f>IF('Входящие параметры'!H15="ДА",D30,0)</f>
        <v>0</v>
      </c>
      <c r="D30" s="50">
        <v>750</v>
      </c>
      <c r="E30" s="34"/>
      <c r="F30" s="34"/>
      <c r="G30" s="34"/>
      <c r="I30" s="34"/>
      <c r="J30" s="34"/>
      <c r="K30" s="34"/>
    </row>
    <row r="31" spans="2:11" ht="24" customHeight="1">
      <c r="B31" s="39" t="s">
        <v>23</v>
      </c>
      <c r="C31" s="40">
        <f>IF('Входящие параметры'!H16="ДА",D31,0)</f>
        <v>0</v>
      </c>
      <c r="D31" s="50">
        <v>750</v>
      </c>
      <c r="E31" s="34"/>
      <c r="F31" s="34"/>
      <c r="G31" s="34"/>
      <c r="I31" s="34"/>
      <c r="J31" s="34"/>
      <c r="K31" s="34"/>
    </row>
    <row r="32" spans="2:11" ht="15.75" customHeight="1">
      <c r="B32" s="39" t="s">
        <v>24</v>
      </c>
      <c r="C32" s="40">
        <f>IF('Входящие параметры'!H17="ДА",D32,0)</f>
        <v>0</v>
      </c>
      <c r="D32" s="50">
        <v>750</v>
      </c>
      <c r="E32" s="34"/>
      <c r="F32" s="34"/>
      <c r="G32" s="34"/>
      <c r="I32" s="34"/>
      <c r="J32" s="34"/>
      <c r="K32" s="34"/>
    </row>
    <row r="33" spans="2:11" ht="15.75" customHeight="1">
      <c r="B33" s="39" t="s">
        <v>25</v>
      </c>
      <c r="C33" s="40">
        <f>IF('Входящие параметры'!H18="ДА",D33,0)</f>
        <v>0</v>
      </c>
      <c r="D33" s="50">
        <v>750</v>
      </c>
      <c r="E33" s="34"/>
      <c r="F33" s="34"/>
      <c r="G33" s="34"/>
      <c r="I33" s="34"/>
      <c r="J33" s="34"/>
      <c r="K33" s="34"/>
    </row>
    <row r="34" spans="2:11" ht="24" customHeight="1">
      <c r="B34" s="39" t="s">
        <v>189</v>
      </c>
      <c r="C34" s="40">
        <f>IF('Входящие параметры'!H19="ДА",D34,0)</f>
        <v>0</v>
      </c>
      <c r="D34" s="50">
        <v>500</v>
      </c>
      <c r="E34" s="34"/>
      <c r="F34" s="34"/>
      <c r="G34" s="34"/>
      <c r="I34" s="34"/>
      <c r="J34" s="34"/>
      <c r="K34" s="34"/>
    </row>
    <row r="35" spans="2:11" ht="24" customHeight="1">
      <c r="B35" s="39" t="s">
        <v>197</v>
      </c>
      <c r="C35" s="40">
        <f>IF('Входящие параметры'!H19="ДА",'Входящие параметры'!H20*D35,0)</f>
        <v>0</v>
      </c>
      <c r="D35" s="50">
        <v>500</v>
      </c>
      <c r="E35" s="34"/>
      <c r="F35" s="34"/>
      <c r="G35" s="34"/>
      <c r="I35" s="34"/>
      <c r="J35" s="34"/>
      <c r="K35" s="34"/>
    </row>
    <row r="36" spans="2:11" ht="24" customHeight="1">
      <c r="B36" s="39" t="s">
        <v>190</v>
      </c>
      <c r="C36" s="40">
        <f>IF('Входящие параметры'!H21="ДА",D36,0)</f>
        <v>0</v>
      </c>
      <c r="D36" s="50">
        <v>500</v>
      </c>
      <c r="E36" s="34"/>
      <c r="F36" s="34"/>
      <c r="G36" s="34"/>
      <c r="I36" s="34"/>
      <c r="J36" s="34"/>
      <c r="K36" s="34"/>
    </row>
    <row r="37" spans="2:11" ht="24" customHeight="1">
      <c r="B37" s="39" t="s">
        <v>198</v>
      </c>
      <c r="C37" s="40">
        <f>IF('Входящие параметры'!H21="ДА",'Входящие параметры'!H22*D37,0)</f>
        <v>0</v>
      </c>
      <c r="D37" s="50">
        <v>500</v>
      </c>
      <c r="E37" s="34"/>
      <c r="F37" s="34"/>
      <c r="G37" s="34"/>
      <c r="I37" s="34"/>
      <c r="J37" s="34"/>
      <c r="K37" s="34"/>
    </row>
    <row r="38" spans="2:11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</row>
    <row r="39" spans="2:11" ht="15.75" customHeight="1">
      <c r="D39" s="50"/>
      <c r="E39" s="34"/>
      <c r="F39" s="34"/>
      <c r="G39" s="34"/>
      <c r="I39" s="34"/>
      <c r="J39" s="34"/>
      <c r="K39" s="34"/>
    </row>
    <row r="40" spans="2:11" ht="15.75" customHeight="1">
      <c r="B40" s="37" t="s">
        <v>20</v>
      </c>
      <c r="C40" s="49">
        <f>SUM(C3:C9)</f>
        <v>3481</v>
      </c>
      <c r="D40" s="50"/>
      <c r="E40" s="34"/>
      <c r="F40" s="34"/>
      <c r="G40" s="34"/>
      <c r="I40" s="34"/>
      <c r="J40" s="34"/>
      <c r="K40" s="34"/>
    </row>
    <row r="41" spans="2:11" ht="15.75" customHeight="1">
      <c r="B41" s="37" t="s">
        <v>21</v>
      </c>
      <c r="C41" s="49">
        <f>SUM(C11:C15)+C17+C18+C21+C22+C23+SUM(C30:C38)</f>
        <v>5240</v>
      </c>
      <c r="E41" s="34"/>
      <c r="F41" s="34"/>
      <c r="G41" s="34"/>
      <c r="I41" s="34"/>
      <c r="J41" s="34"/>
      <c r="K41" s="34"/>
    </row>
    <row r="42" spans="2:11" ht="15.75" customHeight="1">
      <c r="E42" s="34"/>
      <c r="F42" s="34"/>
      <c r="G42" s="34"/>
      <c r="I42" s="34"/>
      <c r="J42" s="34"/>
      <c r="K42" s="34"/>
    </row>
    <row r="43" spans="2:11" ht="15.75" customHeight="1">
      <c r="E43" s="34"/>
      <c r="F43" s="34"/>
      <c r="G43" s="34"/>
      <c r="I43" s="34"/>
      <c r="J43" s="34"/>
      <c r="K43" s="34"/>
    </row>
    <row r="44" spans="2:11" ht="15.75" customHeight="1">
      <c r="E44" s="34"/>
      <c r="F44" s="34"/>
      <c r="G44" s="34"/>
      <c r="I44" s="34"/>
      <c r="J44" s="34"/>
      <c r="K44" s="34"/>
    </row>
    <row r="45" spans="2:11" ht="15.75" customHeight="1">
      <c r="E45" s="34"/>
      <c r="F45" s="34"/>
      <c r="G45" s="34"/>
      <c r="I45" s="34"/>
      <c r="J45" s="34"/>
      <c r="K45" s="34"/>
    </row>
    <row r="46" spans="2:11" ht="15.75" customHeight="1">
      <c r="E46" s="34"/>
      <c r="F46" s="34"/>
      <c r="G46" s="34"/>
      <c r="I46" s="34"/>
      <c r="J46" s="34"/>
      <c r="K46" s="34"/>
    </row>
    <row r="47" spans="2:11" ht="15.75" customHeight="1">
      <c r="E47" s="34"/>
      <c r="F47" s="34"/>
      <c r="G47" s="34"/>
      <c r="I47" s="34"/>
      <c r="J47" s="34"/>
      <c r="K47" s="34"/>
    </row>
    <row r="48" spans="2:11" ht="15.75" customHeight="1">
      <c r="E48" s="34"/>
      <c r="F48" s="34"/>
      <c r="G48" s="34"/>
      <c r="I48" s="34"/>
      <c r="J48" s="34"/>
      <c r="K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.7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sheetProtection algorithmName="SHA-512" hashValue="JwgwiA/TLRdXqO4cGLuE+tsc0ujNq9OrD7uxZVRsIufc2VzX2eQnwt0bOGg5M3TDFqRe1BSRyMCjxIkPwOW0hw==" saltValue="43YdcgPRqAKXnLenW8j5pA==" spinCount="100000" sheet="1" objects="1" scenarios="1"/>
  <mergeCells count="1">
    <mergeCell ref="I11:J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6"/>
  <sheetViews>
    <sheetView zoomScaleNormal="100" workbookViewId="0">
      <selection activeCell="K1" sqref="K1"/>
    </sheetView>
  </sheetViews>
  <sheetFormatPr defaultColWidth="14.42578125" defaultRowHeight="15" customHeight="1"/>
  <cols>
    <col min="1" max="1" width="3.140625" style="34" customWidth="1"/>
    <col min="2" max="2" width="34" style="34" customWidth="1"/>
    <col min="3" max="3" width="14.42578125" style="34" customWidth="1"/>
    <col min="4" max="4" width="5.140625" style="34" customWidth="1"/>
    <col min="5" max="5" width="39.7109375" style="36" customWidth="1"/>
    <col min="6" max="6" width="13.42578125" style="36" customWidth="1"/>
    <col min="7" max="7" width="12.28515625" style="36" customWidth="1"/>
    <col min="8" max="8" width="3.7109375" style="34" customWidth="1"/>
    <col min="9" max="9" width="34.7109375" style="36" customWidth="1"/>
    <col min="10" max="10" width="8.7109375" style="36" customWidth="1"/>
    <col min="11" max="11" width="24.7109375" style="36" customWidth="1"/>
    <col min="12" max="25" width="8.7109375" style="34" customWidth="1"/>
    <col min="26" max="31" width="8.7109375" style="36" customWidth="1"/>
    <col min="32" max="16384" width="14.42578125" style="36"/>
  </cols>
  <sheetData>
    <row r="1" spans="2:38" ht="27" customHeight="1">
      <c r="B1" s="74" t="s">
        <v>200</v>
      </c>
      <c r="E1" s="35"/>
      <c r="F1" s="34"/>
      <c r="G1" s="34"/>
      <c r="I1" s="34"/>
      <c r="J1" s="34"/>
      <c r="K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2:38" ht="45">
      <c r="B2" s="37" t="s">
        <v>3</v>
      </c>
      <c r="C2" s="38"/>
      <c r="E2" s="37" t="s">
        <v>54</v>
      </c>
      <c r="F2" s="37" t="s">
        <v>175</v>
      </c>
      <c r="G2" s="37" t="s">
        <v>176</v>
      </c>
      <c r="H2" s="82"/>
      <c r="I2" s="37" t="s">
        <v>53</v>
      </c>
      <c r="J2" s="37" t="s">
        <v>167</v>
      </c>
      <c r="K2" s="34"/>
    </row>
    <row r="3" spans="2:38" ht="18" customHeight="1">
      <c r="B3" s="39" t="s">
        <v>4</v>
      </c>
      <c r="C3" s="40">
        <v>2500</v>
      </c>
      <c r="E3" s="39" t="s">
        <v>41</v>
      </c>
      <c r="F3" s="41">
        <v>2999</v>
      </c>
      <c r="G3" s="42">
        <f>'Входящие параметры'!C13*F3</f>
        <v>0</v>
      </c>
      <c r="I3" s="39" t="s">
        <v>5</v>
      </c>
      <c r="J3" s="43">
        <v>700</v>
      </c>
      <c r="K3" s="34"/>
    </row>
    <row r="4" spans="2:38" ht="18" customHeight="1">
      <c r="B4" s="39" t="s">
        <v>6</v>
      </c>
      <c r="C4" s="40">
        <f>MAX(0,(ввод_раб_места-J5)*1)</f>
        <v>0</v>
      </c>
      <c r="E4" s="39" t="s">
        <v>42</v>
      </c>
      <c r="F4" s="41">
        <v>6000</v>
      </c>
      <c r="G4" s="42">
        <f>'Входящие параметры'!C14*F4</f>
        <v>0</v>
      </c>
      <c r="I4" s="39" t="s">
        <v>7</v>
      </c>
      <c r="J4" s="44">
        <v>200</v>
      </c>
      <c r="K4" s="34"/>
    </row>
    <row r="5" spans="2:38" ht="18" customHeight="1">
      <c r="B5" s="39" t="s">
        <v>8</v>
      </c>
      <c r="C5" s="40">
        <f>MAX(660*(ввод_АВС_номера-1),0)+SUM(G3:G6)</f>
        <v>0</v>
      </c>
      <c r="E5" s="39" t="s">
        <v>43</v>
      </c>
      <c r="F5" s="41">
        <v>15000</v>
      </c>
      <c r="G5" s="42">
        <f>'Входящие параметры'!C15*F5</f>
        <v>0</v>
      </c>
      <c r="I5" s="39" t="s">
        <v>9</v>
      </c>
      <c r="J5" s="44">
        <v>5</v>
      </c>
      <c r="K5" s="34"/>
    </row>
    <row r="6" spans="2:38" ht="18" customHeight="1">
      <c r="B6" s="39" t="s">
        <v>10</v>
      </c>
      <c r="C6" s="40">
        <f>MAX(990*(ввод_8800_номера-1),0)+SUM(G7:G10)</f>
        <v>0</v>
      </c>
      <c r="E6" s="39" t="s">
        <v>44</v>
      </c>
      <c r="F6" s="41">
        <v>74999</v>
      </c>
      <c r="G6" s="42">
        <f>'Входящие параметры'!C16*F6</f>
        <v>0</v>
      </c>
      <c r="I6" s="39" t="s">
        <v>11</v>
      </c>
      <c r="J6" s="44">
        <v>1</v>
      </c>
      <c r="K6" s="34"/>
    </row>
    <row r="7" spans="2:38" ht="18" customHeight="1">
      <c r="B7" s="39" t="s">
        <v>12</v>
      </c>
      <c r="C7" s="40">
        <f>IF(ввод_DEF_номера&gt;1,990*(ввод_DEF_номера-1),0)+SUM(G11:G14)</f>
        <v>1980</v>
      </c>
      <c r="E7" s="39" t="s">
        <v>45</v>
      </c>
      <c r="F7" s="41">
        <v>7500</v>
      </c>
      <c r="G7" s="42">
        <f>'Входящие параметры'!C17*F7</f>
        <v>0</v>
      </c>
      <c r="I7" s="39" t="s">
        <v>13</v>
      </c>
      <c r="J7" s="44">
        <v>1</v>
      </c>
      <c r="K7" s="34"/>
    </row>
    <row r="8" spans="2:38" ht="18" customHeight="1">
      <c r="B8" s="39" t="s">
        <v>0</v>
      </c>
      <c r="C8" s="40">
        <v>0</v>
      </c>
      <c r="E8" s="39" t="s">
        <v>46</v>
      </c>
      <c r="F8" s="41">
        <v>50000</v>
      </c>
      <c r="G8" s="42">
        <f>'Входящие параметры'!C18*F8</f>
        <v>0</v>
      </c>
      <c r="I8" s="39" t="s">
        <v>14</v>
      </c>
      <c r="J8" s="44">
        <v>1</v>
      </c>
      <c r="K8" s="34"/>
    </row>
    <row r="9" spans="2:38" ht="18" customHeight="1">
      <c r="B9" s="39" t="s">
        <v>2</v>
      </c>
      <c r="C9" s="40">
        <f>IF(сим_fmc&lt;=J9,0,(сим_fmc-J9)*1)</f>
        <v>0</v>
      </c>
      <c r="E9" s="39" t="s">
        <v>47</v>
      </c>
      <c r="F9" s="41">
        <v>99000</v>
      </c>
      <c r="G9" s="42">
        <f>'Входящие параметры'!C19*F9</f>
        <v>0</v>
      </c>
      <c r="I9" s="39" t="s">
        <v>2</v>
      </c>
      <c r="J9" s="44">
        <v>5</v>
      </c>
      <c r="K9" s="34"/>
    </row>
    <row r="10" spans="2:38" s="34" customFormat="1" ht="18" customHeight="1">
      <c r="B10" s="37" t="s">
        <v>15</v>
      </c>
      <c r="C10" s="38"/>
      <c r="E10" s="39" t="s">
        <v>48</v>
      </c>
      <c r="F10" s="41">
        <v>450000</v>
      </c>
      <c r="G10" s="42">
        <f>'Входящие параметры'!C20*F10</f>
        <v>0</v>
      </c>
      <c r="I10" s="39" t="s">
        <v>99</v>
      </c>
      <c r="J10" s="44" t="s">
        <v>100</v>
      </c>
    </row>
    <row r="11" spans="2:38" ht="18" customHeight="1">
      <c r="B11" s="39" t="s">
        <v>4</v>
      </c>
      <c r="C11" s="40">
        <v>3450</v>
      </c>
      <c r="E11" s="39" t="s">
        <v>49</v>
      </c>
      <c r="F11" s="41">
        <v>1500</v>
      </c>
      <c r="G11" s="42">
        <f>'Входящие параметры'!C21*F11</f>
        <v>0</v>
      </c>
      <c r="I11" s="34"/>
      <c r="J11" s="34"/>
      <c r="K11" s="35"/>
    </row>
    <row r="12" spans="2:38" ht="18" customHeight="1">
      <c r="B12" s="39" t="s">
        <v>6</v>
      </c>
      <c r="C12" s="40">
        <f>MAX(0,(ввод_раб_места-5)*110)</f>
        <v>0</v>
      </c>
      <c r="E12" s="39" t="s">
        <v>50</v>
      </c>
      <c r="F12" s="41">
        <v>3500</v>
      </c>
      <c r="G12" s="42">
        <f>'Входящие параметры'!C22*F12</f>
        <v>0</v>
      </c>
      <c r="I12" s="94" t="s">
        <v>58</v>
      </c>
      <c r="J12" s="101"/>
      <c r="K12" s="80"/>
    </row>
    <row r="13" spans="2:38" ht="18" customHeight="1">
      <c r="B13" s="39" t="s">
        <v>16</v>
      </c>
      <c r="C13" s="40">
        <f>MAX(250*(ввод_АВС_номера-1),0)+SUM(G17:G20)</f>
        <v>0</v>
      </c>
      <c r="E13" s="39" t="s">
        <v>51</v>
      </c>
      <c r="F13" s="41">
        <v>9900</v>
      </c>
      <c r="G13" s="42">
        <f>'Входящие параметры'!C23*F13</f>
        <v>0</v>
      </c>
      <c r="I13" s="39" t="s">
        <v>59</v>
      </c>
      <c r="J13" s="39">
        <v>1.7</v>
      </c>
      <c r="K13" s="39" t="s">
        <v>98</v>
      </c>
    </row>
    <row r="14" spans="2:38" ht="18" customHeight="1">
      <c r="B14" s="39" t="s">
        <v>56</v>
      </c>
      <c r="C14" s="40">
        <f>MAX(1180*(ввод_8800_номера-1),0)+SUM(G21:G24)</f>
        <v>0</v>
      </c>
      <c r="E14" s="39" t="s">
        <v>52</v>
      </c>
      <c r="F14" s="41">
        <v>25000</v>
      </c>
      <c r="G14" s="42">
        <f>'Входящие параметры'!C24*F14</f>
        <v>0</v>
      </c>
      <c r="I14" s="39" t="s">
        <v>60</v>
      </c>
      <c r="J14" s="39">
        <v>2.8</v>
      </c>
      <c r="K14" s="39" t="s">
        <v>97</v>
      </c>
    </row>
    <row r="15" spans="2:38" ht="18" customHeight="1">
      <c r="B15" s="39" t="s">
        <v>57</v>
      </c>
      <c r="C15" s="40">
        <f>IF(ввод_DEF_номера&gt;1,150*(ввод_DEF_номера-1),0)+SUM(G25:G28)</f>
        <v>300</v>
      </c>
      <c r="E15" s="34"/>
      <c r="F15" s="34"/>
      <c r="G15" s="34"/>
      <c r="I15" s="34"/>
      <c r="J15" s="34"/>
      <c r="K15" s="34"/>
    </row>
    <row r="16" spans="2:38" ht="31.9" customHeight="1">
      <c r="B16" s="39"/>
      <c r="C16" s="40"/>
      <c r="E16" s="37" t="s">
        <v>55</v>
      </c>
      <c r="F16" s="37" t="s">
        <v>177</v>
      </c>
      <c r="G16" s="37" t="s">
        <v>178</v>
      </c>
      <c r="I16" s="34"/>
      <c r="J16" s="34"/>
      <c r="K16" s="34"/>
    </row>
    <row r="17" spans="2:29" ht="18" customHeight="1">
      <c r="B17" s="39" t="s">
        <v>17</v>
      </c>
      <c r="C17" s="40">
        <f>MAX(0,(ввод_исход_трафик-700)*J13)</f>
        <v>510</v>
      </c>
      <c r="E17" s="39" t="s">
        <v>41</v>
      </c>
      <c r="F17" s="41">
        <v>299</v>
      </c>
      <c r="G17" s="42">
        <f>'Входящие параметры'!C13*F17</f>
        <v>0</v>
      </c>
      <c r="I17" s="34"/>
      <c r="J17" s="34"/>
      <c r="K17" s="34"/>
      <c r="Z17" s="34"/>
      <c r="AA17" s="34"/>
      <c r="AB17" s="34"/>
      <c r="AC17" s="34"/>
    </row>
    <row r="18" spans="2:29" ht="18" customHeight="1">
      <c r="B18" s="39" t="s">
        <v>18</v>
      </c>
      <c r="C18" s="40">
        <f>MAX(0,(ввод_вход_трафик-200)*J14)</f>
        <v>0</v>
      </c>
      <c r="E18" s="39" t="s">
        <v>42</v>
      </c>
      <c r="F18" s="41">
        <v>299</v>
      </c>
      <c r="G18" s="42">
        <f>'Входящие параметры'!C14*F18</f>
        <v>0</v>
      </c>
      <c r="I18" s="34"/>
      <c r="J18" s="34"/>
      <c r="K18" s="34"/>
      <c r="Z18" s="34"/>
      <c r="AA18" s="34"/>
      <c r="AB18" s="34"/>
      <c r="AC18" s="34"/>
    </row>
    <row r="19" spans="2:29" ht="18" customHeight="1">
      <c r="E19" s="39" t="s">
        <v>43</v>
      </c>
      <c r="F19" s="41">
        <v>299</v>
      </c>
      <c r="G19" s="42">
        <f>'Входящие параметры'!C15*F19</f>
        <v>0</v>
      </c>
      <c r="I19" s="34"/>
      <c r="J19" s="34"/>
      <c r="K19" s="34"/>
      <c r="Z19" s="34"/>
      <c r="AA19" s="34"/>
      <c r="AB19" s="34"/>
      <c r="AC19" s="34"/>
    </row>
    <row r="20" spans="2:29" ht="18" customHeight="1">
      <c r="B20" s="37" t="s">
        <v>19</v>
      </c>
      <c r="C20" s="37"/>
      <c r="E20" s="39" t="s">
        <v>44</v>
      </c>
      <c r="F20" s="41">
        <v>299</v>
      </c>
      <c r="G20" s="42">
        <f>'Входящие параметры'!C16*F20</f>
        <v>0</v>
      </c>
      <c r="I20" s="34"/>
      <c r="J20" s="34"/>
      <c r="K20" s="34"/>
      <c r="Z20" s="34"/>
      <c r="AA20" s="34"/>
      <c r="AB20" s="34"/>
      <c r="AC20" s="34"/>
    </row>
    <row r="21" spans="2:29" ht="18" customHeight="1">
      <c r="B21" s="39" t="s">
        <v>0</v>
      </c>
      <c r="C21" s="40">
        <v>0</v>
      </c>
      <c r="E21" s="39" t="s">
        <v>45</v>
      </c>
      <c r="F21" s="41">
        <v>1400</v>
      </c>
      <c r="G21" s="42">
        <f>'Входящие параметры'!C17*F21</f>
        <v>0</v>
      </c>
      <c r="I21" s="34"/>
      <c r="J21" s="34"/>
      <c r="K21" s="34"/>
      <c r="Z21" s="34"/>
      <c r="AA21" s="34"/>
      <c r="AB21" s="34"/>
      <c r="AC21" s="34"/>
    </row>
    <row r="22" spans="2:29" ht="18" customHeight="1">
      <c r="B22" s="39" t="s">
        <v>1</v>
      </c>
      <c r="C22" s="40">
        <f>IF(интеграция="да",1000,0)</f>
        <v>1000</v>
      </c>
      <c r="E22" s="39" t="s">
        <v>46</v>
      </c>
      <c r="F22" s="41">
        <v>1400</v>
      </c>
      <c r="G22" s="42">
        <f>'Входящие параметры'!C18*F22</f>
        <v>0</v>
      </c>
      <c r="I22" s="34"/>
      <c r="J22" s="34"/>
      <c r="K22" s="34"/>
      <c r="Z22" s="34"/>
      <c r="AA22" s="34"/>
      <c r="AB22" s="34"/>
      <c r="AC22" s="34"/>
    </row>
    <row r="23" spans="2:29" ht="18" customHeight="1">
      <c r="B23" s="37" t="s">
        <v>2</v>
      </c>
      <c r="C23" s="51">
        <f>SUM(C24:C29)</f>
        <v>0</v>
      </c>
      <c r="E23" s="39" t="s">
        <v>47</v>
      </c>
      <c r="F23" s="41">
        <v>1400</v>
      </c>
      <c r="G23" s="42">
        <f>'Входящие параметры'!C19*F23</f>
        <v>0</v>
      </c>
      <c r="I23" s="34"/>
      <c r="J23" s="34"/>
      <c r="K23" s="34"/>
      <c r="Z23" s="34"/>
      <c r="AA23" s="34"/>
      <c r="AB23" s="34"/>
      <c r="AC23" s="34"/>
    </row>
    <row r="24" spans="2:29" ht="18" customHeight="1">
      <c r="B24" s="39" t="s">
        <v>30</v>
      </c>
      <c r="C24" s="40">
        <f>IF('Входящие параметры'!H9&gt;=5,'Входящие параметры'!H7*50,IF(('Входящие параметры'!H9+'Входящие параметры'!H8+'Входящие параметры'!H7)&lt;=5,0,('Входящие параметры'!H9+'Входящие параметры'!H8+'Входящие параметры'!H7-5)*50))</f>
        <v>0</v>
      </c>
      <c r="E24" s="39" t="s">
        <v>48</v>
      </c>
      <c r="F24" s="41">
        <v>1400</v>
      </c>
      <c r="G24" s="42">
        <f>'Входящие параметры'!C20*F24</f>
        <v>0</v>
      </c>
      <c r="I24" s="34"/>
      <c r="J24" s="34"/>
      <c r="K24" s="34"/>
      <c r="Z24" s="34"/>
      <c r="AA24" s="34"/>
      <c r="AB24" s="34"/>
      <c r="AC24" s="34"/>
    </row>
    <row r="25" spans="2:29" ht="18" customHeight="1">
      <c r="B25" s="39" t="s">
        <v>31</v>
      </c>
      <c r="C25" s="40">
        <f>IF('Входящие параметры'!H9&gt;=5,'Входящие параметры'!H8*100,IF(('Входящие параметры'!H9+'Входящие параметры'!H8)&lt;=5,0,('Входящие параметры'!H9+'Входящие параметры'!H8-5)*100))</f>
        <v>0</v>
      </c>
      <c r="E25" s="39" t="s">
        <v>49</v>
      </c>
      <c r="F25" s="41">
        <v>250</v>
      </c>
      <c r="G25" s="42">
        <f>'Входящие параметры'!C21*F25</f>
        <v>0</v>
      </c>
      <c r="I25" s="34"/>
      <c r="J25" s="34"/>
      <c r="K25" s="34"/>
      <c r="Z25" s="34"/>
      <c r="AA25" s="34"/>
      <c r="AB25" s="34"/>
      <c r="AC25" s="34"/>
    </row>
    <row r="26" spans="2:29" ht="18" customHeight="1">
      <c r="B26" s="39" t="s">
        <v>32</v>
      </c>
      <c r="C26" s="40">
        <f>IF('Входящие параметры'!H9&gt;5,('Входящие параметры'!H9-5)*200,0)</f>
        <v>0</v>
      </c>
      <c r="E26" s="39" t="s">
        <v>50</v>
      </c>
      <c r="F26" s="41">
        <v>250</v>
      </c>
      <c r="G26" s="42">
        <f>'Входящие параметры'!C22*F26</f>
        <v>0</v>
      </c>
      <c r="I26" s="34"/>
      <c r="J26" s="34"/>
      <c r="K26" s="34"/>
      <c r="Z26" s="34"/>
      <c r="AA26" s="34"/>
      <c r="AB26" s="34"/>
      <c r="AC26" s="34"/>
    </row>
    <row r="27" spans="2:29" ht="18" customHeight="1">
      <c r="B27" s="39" t="s">
        <v>33</v>
      </c>
      <c r="C27" s="40">
        <f>'Входящие параметры'!H10*380</f>
        <v>0</v>
      </c>
      <c r="E27" s="39" t="s">
        <v>51</v>
      </c>
      <c r="F27" s="41">
        <v>250</v>
      </c>
      <c r="G27" s="42">
        <f>'Входящие параметры'!C23*F27</f>
        <v>0</v>
      </c>
      <c r="I27" s="34"/>
      <c r="J27" s="34"/>
      <c r="K27" s="34"/>
      <c r="Z27" s="34"/>
      <c r="AA27" s="34"/>
      <c r="AB27" s="34"/>
      <c r="AC27" s="34"/>
    </row>
    <row r="28" spans="2:29" ht="18" customHeight="1">
      <c r="B28" s="39" t="s">
        <v>34</v>
      </c>
      <c r="C28" s="40">
        <f>'Входящие параметры'!H11*750</f>
        <v>0</v>
      </c>
      <c r="E28" s="39" t="s">
        <v>52</v>
      </c>
      <c r="F28" s="41">
        <v>250</v>
      </c>
      <c r="G28" s="42">
        <f>'Входящие параметры'!C24*F28</f>
        <v>0</v>
      </c>
      <c r="I28" s="34"/>
      <c r="J28" s="34"/>
      <c r="K28" s="34"/>
      <c r="Z28" s="34"/>
      <c r="AA28" s="34"/>
      <c r="AB28" s="34"/>
      <c r="AC28" s="34"/>
    </row>
    <row r="29" spans="2:29" ht="18" customHeight="1">
      <c r="B29" s="39" t="s">
        <v>35</v>
      </c>
      <c r="C29" s="40">
        <f>'Входящие параметры'!H12*990</f>
        <v>0</v>
      </c>
      <c r="D29" s="50"/>
      <c r="E29" s="34"/>
      <c r="F29" s="34"/>
      <c r="G29" s="34"/>
      <c r="I29" s="34"/>
      <c r="J29" s="34"/>
      <c r="K29" s="34"/>
      <c r="Z29" s="34"/>
      <c r="AA29" s="34"/>
      <c r="AB29" s="34"/>
      <c r="AC29" s="34"/>
    </row>
    <row r="30" spans="2:29" ht="18" customHeight="1">
      <c r="B30" s="39" t="s">
        <v>22</v>
      </c>
      <c r="C30" s="40">
        <f>IF('Входящие параметры'!H15="ДА",D30,0)</f>
        <v>0</v>
      </c>
      <c r="D30" s="50">
        <v>750</v>
      </c>
      <c r="E30" s="34"/>
      <c r="F30" s="34"/>
      <c r="G30" s="34"/>
      <c r="I30" s="34"/>
      <c r="J30" s="34"/>
      <c r="K30" s="34"/>
      <c r="Z30" s="34"/>
      <c r="AA30" s="34"/>
      <c r="AB30" s="34"/>
      <c r="AC30" s="34"/>
    </row>
    <row r="31" spans="2:29" ht="24" customHeight="1">
      <c r="B31" s="39" t="s">
        <v>23</v>
      </c>
      <c r="C31" s="40">
        <f>IF('Входящие параметры'!H16="ДА",D31,0)</f>
        <v>0</v>
      </c>
      <c r="D31" s="50">
        <v>750</v>
      </c>
      <c r="E31" s="34"/>
      <c r="F31" s="34"/>
      <c r="G31" s="34"/>
      <c r="I31" s="34"/>
      <c r="J31" s="34"/>
      <c r="K31" s="34"/>
      <c r="Z31" s="34"/>
      <c r="AA31" s="34"/>
      <c r="AB31" s="34"/>
      <c r="AC31" s="34"/>
    </row>
    <row r="32" spans="2:29" ht="18" customHeight="1">
      <c r="B32" s="39" t="s">
        <v>24</v>
      </c>
      <c r="C32" s="40">
        <f>IF('Входящие параметры'!H17="ДА",D32,0)</f>
        <v>0</v>
      </c>
      <c r="D32" s="50">
        <v>750</v>
      </c>
      <c r="E32" s="34"/>
      <c r="F32" s="34"/>
      <c r="G32" s="34"/>
      <c r="I32" s="34"/>
      <c r="J32" s="34"/>
      <c r="K32" s="34"/>
      <c r="Z32" s="34"/>
      <c r="AA32" s="34"/>
      <c r="AB32" s="34"/>
      <c r="AC32" s="34"/>
    </row>
    <row r="33" spans="2:29" ht="18" customHeight="1">
      <c r="B33" s="39" t="s">
        <v>25</v>
      </c>
      <c r="C33" s="40">
        <f>IF('Входящие параметры'!H18="ДА",D33,0)</f>
        <v>0</v>
      </c>
      <c r="D33" s="50">
        <v>750</v>
      </c>
      <c r="E33" s="34"/>
      <c r="F33" s="34"/>
      <c r="G33" s="34"/>
      <c r="I33" s="34"/>
      <c r="J33" s="34"/>
      <c r="K33" s="34"/>
      <c r="Z33" s="34"/>
      <c r="AA33" s="34"/>
      <c r="AB33" s="34"/>
      <c r="AC33" s="34"/>
    </row>
    <row r="34" spans="2:29" ht="24" customHeight="1">
      <c r="B34" s="39" t="s">
        <v>189</v>
      </c>
      <c r="C34" s="40">
        <f>IF('Входящие параметры'!H19="ДА",D34,0)</f>
        <v>0</v>
      </c>
      <c r="D34" s="50">
        <v>500</v>
      </c>
      <c r="E34" s="34"/>
      <c r="F34" s="34"/>
      <c r="G34" s="34"/>
      <c r="I34" s="34"/>
      <c r="J34" s="34"/>
      <c r="K34" s="34"/>
      <c r="Z34" s="34"/>
      <c r="AA34" s="34"/>
      <c r="AB34" s="34"/>
      <c r="AC34" s="34"/>
    </row>
    <row r="35" spans="2:29" ht="24" customHeight="1">
      <c r="B35" s="39" t="s">
        <v>197</v>
      </c>
      <c r="C35" s="40">
        <f>IF('Входящие параметры'!H19="ДА",'Входящие параметры'!H20*D35,0)</f>
        <v>0</v>
      </c>
      <c r="D35" s="50">
        <v>500</v>
      </c>
      <c r="E35" s="34"/>
      <c r="F35" s="34"/>
      <c r="G35" s="34"/>
      <c r="I35" s="34"/>
      <c r="J35" s="34"/>
      <c r="K35" s="34"/>
      <c r="Z35" s="34"/>
      <c r="AA35" s="34"/>
      <c r="AB35" s="34"/>
      <c r="AC35" s="34"/>
    </row>
    <row r="36" spans="2:29" ht="24" customHeight="1">
      <c r="B36" s="39" t="s">
        <v>190</v>
      </c>
      <c r="C36" s="40">
        <f>IF('Входящие параметры'!H21="ДА",D36,0)</f>
        <v>0</v>
      </c>
      <c r="D36" s="50">
        <v>500</v>
      </c>
      <c r="E36" s="34"/>
      <c r="F36" s="34"/>
      <c r="G36" s="34"/>
      <c r="I36" s="34"/>
      <c r="J36" s="34"/>
      <c r="K36" s="34"/>
      <c r="Z36" s="34"/>
      <c r="AA36" s="34"/>
      <c r="AB36" s="34"/>
      <c r="AC36" s="34"/>
    </row>
    <row r="37" spans="2:29" ht="24" customHeight="1">
      <c r="B37" s="39" t="s">
        <v>198</v>
      </c>
      <c r="C37" s="40">
        <f>IF('Входящие параметры'!H21="ДА",'Входящие параметры'!H22*D37,0)</f>
        <v>0</v>
      </c>
      <c r="D37" s="50">
        <v>500</v>
      </c>
      <c r="E37" s="34"/>
      <c r="F37" s="34"/>
      <c r="G37" s="34"/>
      <c r="I37" s="34"/>
      <c r="J37" s="34"/>
      <c r="K37" s="34"/>
      <c r="Z37" s="34"/>
      <c r="AA37" s="34"/>
      <c r="AB37" s="34"/>
      <c r="AC37" s="34"/>
    </row>
    <row r="38" spans="2:29" ht="24" customHeight="1">
      <c r="B38" s="39" t="s">
        <v>39</v>
      </c>
      <c r="C38" s="40">
        <f>IF(запись_разговоров="ДА",IF(продление_срока_ЗР="нет",0,продление_срока_ЗР/6*750),0)</f>
        <v>0</v>
      </c>
      <c r="D38" s="50"/>
      <c r="E38" s="34"/>
      <c r="F38" s="34"/>
      <c r="G38" s="34"/>
      <c r="I38" s="34"/>
      <c r="J38" s="34"/>
      <c r="K38" s="34"/>
      <c r="Z38" s="34"/>
      <c r="AA38" s="34"/>
      <c r="AB38" s="34"/>
      <c r="AC38" s="34"/>
    </row>
    <row r="39" spans="2:29" ht="15.75" customHeight="1">
      <c r="D39" s="50"/>
      <c r="E39" s="34"/>
      <c r="F39" s="34"/>
      <c r="G39" s="34"/>
      <c r="I39" s="34"/>
      <c r="J39" s="34"/>
      <c r="K39" s="34"/>
      <c r="Z39" s="34"/>
      <c r="AA39" s="34"/>
      <c r="AB39" s="34"/>
      <c r="AC39" s="34"/>
    </row>
    <row r="40" spans="2:29" ht="15.75" customHeight="1">
      <c r="B40" s="37" t="s">
        <v>20</v>
      </c>
      <c r="C40" s="49">
        <f>SUM(C3:C9)</f>
        <v>4480</v>
      </c>
      <c r="D40" s="50"/>
      <c r="E40" s="34"/>
      <c r="F40" s="34"/>
      <c r="G40" s="34"/>
      <c r="I40" s="34"/>
      <c r="J40" s="34"/>
      <c r="K40" s="34"/>
      <c r="Z40" s="34"/>
      <c r="AA40" s="34"/>
      <c r="AB40" s="34"/>
      <c r="AC40" s="34"/>
    </row>
    <row r="41" spans="2:29" ht="15.75" customHeight="1">
      <c r="B41" s="37" t="s">
        <v>21</v>
      </c>
      <c r="C41" s="49">
        <f>SUM(C11:C15)+C17+C18+C21+C22+C23+SUM(C30:C38)</f>
        <v>5260</v>
      </c>
      <c r="E41" s="34"/>
      <c r="F41" s="34"/>
      <c r="G41" s="34"/>
      <c r="I41" s="34"/>
      <c r="J41" s="34"/>
      <c r="K41" s="34"/>
      <c r="Z41" s="34"/>
      <c r="AA41" s="34"/>
      <c r="AB41" s="34"/>
      <c r="AC41" s="34"/>
    </row>
    <row r="42" spans="2:29" ht="15.75" customHeight="1">
      <c r="E42" s="34"/>
      <c r="F42" s="34"/>
      <c r="G42" s="34"/>
      <c r="I42" s="34"/>
      <c r="J42" s="34"/>
      <c r="K42" s="34"/>
      <c r="Z42" s="34"/>
      <c r="AA42" s="34"/>
      <c r="AB42" s="34"/>
      <c r="AC42" s="34"/>
    </row>
    <row r="43" spans="2:29" ht="15.75" customHeight="1">
      <c r="E43" s="34"/>
      <c r="F43" s="34"/>
      <c r="G43" s="34"/>
      <c r="I43" s="34"/>
      <c r="J43" s="34"/>
      <c r="K43" s="34"/>
      <c r="Z43" s="34"/>
      <c r="AA43" s="34"/>
      <c r="AB43" s="34"/>
      <c r="AC43" s="34"/>
    </row>
    <row r="44" spans="2:29" ht="15.75" customHeight="1">
      <c r="E44" s="34"/>
      <c r="F44" s="34"/>
      <c r="G44" s="34"/>
      <c r="I44" s="34"/>
      <c r="J44" s="34"/>
      <c r="K44" s="34"/>
      <c r="Z44" s="34"/>
      <c r="AA44" s="34"/>
      <c r="AB44" s="34"/>
      <c r="AC44" s="34"/>
    </row>
    <row r="45" spans="2:29" ht="15.75" customHeight="1">
      <c r="E45" s="34"/>
      <c r="F45" s="34"/>
      <c r="G45" s="34"/>
      <c r="I45" s="34"/>
      <c r="J45" s="34"/>
      <c r="K45" s="34"/>
      <c r="Z45" s="34"/>
      <c r="AA45" s="34"/>
      <c r="AB45" s="34"/>
      <c r="AC45" s="34"/>
    </row>
    <row r="46" spans="2:29" ht="15.75" customHeight="1">
      <c r="E46" s="34"/>
      <c r="F46" s="34"/>
      <c r="G46" s="34"/>
      <c r="I46" s="34"/>
      <c r="J46" s="34"/>
      <c r="K46" s="34"/>
      <c r="Z46" s="34"/>
      <c r="AA46" s="34"/>
      <c r="AB46" s="34"/>
      <c r="AC46" s="34"/>
    </row>
    <row r="47" spans="2:29" ht="15.75" customHeight="1">
      <c r="E47" s="34"/>
      <c r="F47" s="34"/>
      <c r="G47" s="34"/>
      <c r="I47" s="34"/>
      <c r="J47" s="34"/>
      <c r="K47" s="34"/>
      <c r="Z47" s="34"/>
      <c r="AA47" s="34"/>
      <c r="AB47" s="34"/>
      <c r="AC47" s="34"/>
    </row>
    <row r="48" spans="2:29" ht="15.75" customHeight="1">
      <c r="E48" s="34"/>
      <c r="F48" s="34"/>
      <c r="G48" s="34"/>
      <c r="I48" s="34"/>
      <c r="J48" s="34"/>
      <c r="K48" s="34"/>
      <c r="Z48" s="34"/>
      <c r="AA48" s="34"/>
      <c r="AB48" s="34"/>
      <c r="AC48" s="34"/>
    </row>
    <row r="49" s="34" customFormat="1" ht="15.75" customHeight="1"/>
    <row r="50" s="34" customFormat="1" ht="15.75" customHeight="1"/>
    <row r="51" s="34" customFormat="1" ht="15.75" customHeight="1"/>
    <row r="52" s="34" customFormat="1" ht="15.75" customHeight="1"/>
    <row r="53" s="34" customFormat="1" ht="15.75" customHeight="1"/>
    <row r="54" s="34" customFormat="1" ht="15.75" customHeight="1"/>
    <row r="55" s="34" customFormat="1" ht="15.75" customHeight="1"/>
    <row r="56" s="34" customFormat="1" ht="15.75" customHeight="1"/>
    <row r="57" s="34" customFormat="1" ht="15.75" customHeight="1"/>
    <row r="58" s="34" customFormat="1" ht="15.75" customHeight="1"/>
    <row r="59" s="34" customFormat="1" ht="15.75" customHeight="1"/>
    <row r="60" s="34" customFormat="1" ht="15.75" customHeight="1"/>
    <row r="61" s="34" customFormat="1" ht="15.75" customHeight="1"/>
    <row r="62" s="34" customFormat="1" ht="15.75" customHeight="1"/>
    <row r="63" s="34" customFormat="1" ht="15.75" customHeight="1"/>
    <row r="64" s="34" customFormat="1" ht="15.75" customHeight="1"/>
    <row r="65" s="34" customFormat="1" ht="15.75" customHeight="1"/>
    <row r="66" s="34" customFormat="1" ht="15.75" customHeight="1"/>
    <row r="67" s="34" customFormat="1" ht="15.75" customHeight="1"/>
    <row r="68" s="34" customFormat="1" ht="15.75" customHeight="1"/>
    <row r="69" s="34" customFormat="1" ht="15.75" customHeight="1"/>
    <row r="70" s="34" customFormat="1" ht="15.75" customHeight="1"/>
    <row r="71" s="34" customFormat="1" ht="15.75" customHeight="1"/>
    <row r="72" s="34" customFormat="1" ht="15.75" customHeight="1"/>
    <row r="73" s="34" customFormat="1" ht="15.75" customHeight="1"/>
    <row r="74" s="34" customFormat="1" ht="15.75" customHeight="1"/>
    <row r="75" s="34" customFormat="1" ht="15.75" customHeight="1"/>
    <row r="76" s="34" customFormat="1" ht="15.75" customHeight="1"/>
    <row r="77" s="34" customFormat="1" ht="15.75" customHeight="1"/>
    <row r="78" s="34" customFormat="1" ht="15.75" customHeight="1"/>
    <row r="79" s="34" customFormat="1" ht="15.75" customHeight="1"/>
    <row r="80" s="34" customFormat="1" ht="15.75" customHeight="1"/>
    <row r="81" s="34" customFormat="1" ht="15.75" customHeight="1"/>
    <row r="82" s="34" customFormat="1" ht="15.75" customHeight="1"/>
    <row r="83" s="34" customFormat="1" ht="15.75" customHeight="1"/>
    <row r="84" s="34" customFormat="1" ht="15.75" customHeight="1"/>
    <row r="85" s="34" customFormat="1" ht="15.75" customHeight="1"/>
    <row r="86" s="34" customFormat="1" ht="15.75" customHeight="1"/>
    <row r="87" s="34" customFormat="1" ht="15.75" customHeight="1"/>
    <row r="88" s="34" customFormat="1" ht="15.75" customHeight="1"/>
    <row r="89" s="34" customFormat="1" ht="15.75" customHeight="1"/>
    <row r="90" s="34" customFormat="1" ht="15.75" customHeight="1"/>
    <row r="91" s="34" customFormat="1" ht="15.75" customHeight="1"/>
    <row r="92" s="34" customFormat="1" ht="15.75" customHeight="1"/>
    <row r="93" s="34" customFormat="1" ht="15.75" customHeight="1"/>
    <row r="94" s="34" customFormat="1" ht="15.75" customHeight="1"/>
    <row r="95" s="34" customFormat="1" ht="15.75" customHeight="1"/>
    <row r="96" s="34" customFormat="1" ht="15.75" customHeight="1"/>
    <row r="97" s="34" customFormat="1" ht="15.75" customHeight="1"/>
    <row r="98" s="34" customFormat="1" ht="15.75" customHeight="1"/>
    <row r="99" s="34" customFormat="1" ht="15.75" customHeight="1"/>
    <row r="100" s="34" customFormat="1" ht="15.75" customHeight="1"/>
    <row r="101" s="34" customFormat="1" ht="15.75" customHeight="1"/>
    <row r="102" s="34" customFormat="1" ht="15.75" customHeight="1"/>
    <row r="103" s="34" customFormat="1" ht="15.75" customHeight="1"/>
    <row r="104" s="34" customFormat="1" ht="15.75" customHeight="1"/>
    <row r="105" s="34" customFormat="1" ht="15.75" customHeight="1"/>
    <row r="106" s="34" customFormat="1" ht="15.75" customHeight="1"/>
    <row r="107" s="34" customFormat="1" ht="15.75" customHeight="1"/>
    <row r="108" s="34" customFormat="1" ht="15.75" customHeight="1"/>
    <row r="109" s="34" customFormat="1" ht="15.75" customHeight="1"/>
    <row r="110" s="34" customFormat="1" ht="15.75" customHeight="1"/>
    <row r="111" s="34" customFormat="1" ht="15.75" customHeight="1"/>
    <row r="112" s="34" customFormat="1" ht="15.75" customHeight="1"/>
    <row r="113" s="34" customFormat="1" ht="15.75" customHeight="1"/>
    <row r="114" s="34" customFormat="1" ht="15.75" customHeight="1"/>
    <row r="115" s="34" customFormat="1" ht="15.75" customHeight="1"/>
    <row r="116" s="34" customFormat="1" ht="15.75" customHeight="1"/>
    <row r="117" s="34" customFormat="1" ht="15.75" customHeight="1"/>
    <row r="118" s="34" customFormat="1" ht="15.75" customHeight="1"/>
    <row r="119" s="34" customFormat="1" ht="15.75" customHeight="1"/>
    <row r="120" s="34" customFormat="1" ht="15.75" customHeight="1"/>
    <row r="121" s="34" customFormat="1" ht="15.75" customHeight="1"/>
    <row r="122" s="34" customFormat="1" ht="15.75" customHeight="1"/>
    <row r="123" s="34" customFormat="1" ht="15.75" customHeight="1"/>
    <row r="124" s="34" customFormat="1" ht="15.75" customHeight="1"/>
    <row r="125" s="34" customFormat="1" ht="15.75" customHeight="1"/>
    <row r="126" s="34" customFormat="1" ht="15.75" customHeight="1"/>
    <row r="127" s="34" customFormat="1" ht="15.75" customHeight="1"/>
    <row r="128" s="34" customFormat="1" ht="15.75" customHeight="1"/>
    <row r="129" s="34" customFormat="1" ht="15.75" customHeight="1"/>
    <row r="130" s="34" customFormat="1" ht="15.75" customHeight="1"/>
    <row r="131" s="34" customFormat="1" ht="15.75" customHeight="1"/>
    <row r="132" s="34" customFormat="1" ht="15.75" customHeight="1"/>
    <row r="133" s="34" customFormat="1" ht="15.75" customHeight="1"/>
    <row r="134" s="34" customFormat="1" ht="15.75" customHeight="1"/>
    <row r="135" s="34" customFormat="1" ht="15.75" customHeight="1"/>
    <row r="136" s="34" customFormat="1" ht="15.75" customHeight="1"/>
    <row r="137" s="34" customFormat="1" ht="15.75" customHeight="1"/>
    <row r="138" s="34" customFormat="1" ht="15.75" customHeight="1"/>
    <row r="139" s="34" customFormat="1" ht="15.75" customHeight="1"/>
    <row r="140" s="34" customFormat="1" ht="15.75" customHeight="1"/>
    <row r="141" s="34" customFormat="1" ht="15.75" customHeight="1"/>
    <row r="142" s="34" customFormat="1" ht="15.75" customHeight="1"/>
    <row r="143" s="34" customFormat="1" ht="15.75" customHeight="1"/>
    <row r="144" s="34" customFormat="1" ht="15.75" customHeight="1"/>
    <row r="145" s="34" customFormat="1" ht="15.75" customHeight="1"/>
    <row r="146" s="34" customFormat="1" ht="15.75" customHeight="1"/>
    <row r="147" s="34" customFormat="1" ht="15.75" customHeight="1"/>
    <row r="148" s="34" customFormat="1" ht="15.75" customHeight="1"/>
    <row r="149" s="34" customFormat="1" ht="15.75" customHeight="1"/>
    <row r="150" s="34" customFormat="1" ht="15.75" customHeight="1"/>
    <row r="151" s="34" customFormat="1" ht="15.75" customHeight="1"/>
    <row r="152" s="34" customFormat="1" ht="15.75" customHeight="1"/>
    <row r="153" s="34" customFormat="1" ht="15.75" customHeight="1"/>
    <row r="154" s="34" customFormat="1" ht="15.75" customHeight="1"/>
    <row r="155" s="34" customFormat="1" ht="15.75" customHeight="1"/>
    <row r="156" s="34" customFormat="1" ht="15.75" customHeight="1"/>
    <row r="157" s="34" customFormat="1" ht="15.75" customHeight="1"/>
    <row r="158" s="34" customFormat="1" ht="15.75" customHeight="1"/>
    <row r="159" s="34" customFormat="1" ht="15.75" customHeight="1"/>
    <row r="160" s="34" customFormat="1" ht="15.75" customHeight="1"/>
    <row r="161" spans="1:1" s="36" customFormat="1" ht="15.75" customHeight="1">
      <c r="A161" s="34"/>
    </row>
    <row r="162" spans="1:1" s="36" customFormat="1" ht="15.75" customHeight="1">
      <c r="A162" s="34"/>
    </row>
    <row r="163" spans="1:1" s="36" customFormat="1" ht="15.75" customHeight="1">
      <c r="A163" s="34"/>
    </row>
    <row r="164" spans="1:1" s="36" customFormat="1" ht="15.75" customHeight="1">
      <c r="A164" s="34"/>
    </row>
    <row r="165" spans="1:1" s="36" customFormat="1" ht="15.75" customHeight="1">
      <c r="A165" s="34"/>
    </row>
    <row r="166" spans="1:1" s="36" customFormat="1" ht="15.75" customHeight="1">
      <c r="A166" s="34"/>
    </row>
    <row r="167" spans="1:1" s="36" customFormat="1" ht="15.75" customHeight="1">
      <c r="A167" s="34"/>
    </row>
    <row r="168" spans="1:1" s="36" customFormat="1" ht="15.75" customHeight="1">
      <c r="A168" s="34"/>
    </row>
    <row r="169" spans="1:1" s="36" customFormat="1" ht="15.75" customHeight="1">
      <c r="A169" s="34"/>
    </row>
    <row r="170" spans="1:1" s="36" customFormat="1" ht="15.75" customHeight="1">
      <c r="A170" s="34"/>
    </row>
    <row r="171" spans="1:1" s="36" customFormat="1" ht="15.75" customHeight="1">
      <c r="A171" s="34"/>
    </row>
    <row r="172" spans="1:1" s="36" customFormat="1" ht="15.75" customHeight="1">
      <c r="A172" s="34"/>
    </row>
    <row r="173" spans="1:1" s="36" customFormat="1" ht="15.75" customHeight="1">
      <c r="A173" s="34"/>
    </row>
    <row r="174" spans="1:1" s="36" customFormat="1" ht="15.75" customHeight="1">
      <c r="A174" s="34"/>
    </row>
    <row r="175" spans="1:1" s="36" customFormat="1" ht="15.75" customHeight="1">
      <c r="A175" s="34"/>
    </row>
    <row r="176" spans="1:1" s="36" customFormat="1" ht="15.75" customHeight="1">
      <c r="A176" s="34"/>
    </row>
    <row r="177" spans="1:1" s="36" customFormat="1" ht="15.75" customHeight="1">
      <c r="A177" s="34"/>
    </row>
    <row r="178" spans="1:1" s="36" customFormat="1" ht="15.75" customHeight="1">
      <c r="A178" s="34"/>
    </row>
    <row r="179" spans="1:1" s="36" customFormat="1" ht="15.75" customHeight="1">
      <c r="A179" s="34"/>
    </row>
    <row r="180" spans="1:1" s="36" customFormat="1" ht="15.75" customHeight="1">
      <c r="A180" s="34"/>
    </row>
    <row r="181" spans="1:1" s="36" customFormat="1" ht="15.75" customHeight="1">
      <c r="A181" s="34"/>
    </row>
    <row r="182" spans="1:1" s="36" customFormat="1" ht="15.75" customHeight="1">
      <c r="A182" s="34"/>
    </row>
    <row r="183" spans="1:1" s="36" customFormat="1" ht="15.75" customHeight="1">
      <c r="A183" s="34"/>
    </row>
    <row r="184" spans="1:1" s="36" customFormat="1" ht="15.75" customHeight="1">
      <c r="A184" s="34"/>
    </row>
    <row r="185" spans="1:1" s="36" customFormat="1" ht="15.75" customHeight="1">
      <c r="A185" s="34"/>
    </row>
    <row r="186" spans="1:1" s="36" customFormat="1" ht="15.75" customHeight="1">
      <c r="A186" s="34"/>
    </row>
    <row r="187" spans="1:1" s="36" customFormat="1" ht="15.75" customHeight="1">
      <c r="A187" s="34"/>
    </row>
    <row r="188" spans="1:1" s="36" customFormat="1" ht="15.75" customHeight="1">
      <c r="A188" s="34"/>
    </row>
    <row r="189" spans="1:1" s="36" customFormat="1" ht="15.75" customHeight="1">
      <c r="A189" s="34"/>
    </row>
    <row r="190" spans="1:1" s="36" customFormat="1" ht="15.75" customHeight="1">
      <c r="A190" s="34"/>
    </row>
    <row r="191" spans="1:1" s="36" customFormat="1" ht="15.75" customHeight="1">
      <c r="A191" s="34"/>
    </row>
    <row r="192" spans="1:1" s="36" customFormat="1" ht="15.75" customHeight="1">
      <c r="A192" s="34"/>
    </row>
    <row r="193" spans="1:1" s="36" customFormat="1" ht="15.75" customHeight="1">
      <c r="A193" s="34"/>
    </row>
    <row r="194" spans="1:1" s="36" customFormat="1" ht="15.75" customHeight="1">
      <c r="A194" s="34"/>
    </row>
    <row r="195" spans="1:1" s="36" customFormat="1" ht="15.75" customHeight="1">
      <c r="A195" s="34"/>
    </row>
    <row r="196" spans="1:1" s="36" customFormat="1" ht="15.75" customHeight="1">
      <c r="A196" s="34"/>
    </row>
    <row r="197" spans="1:1" s="36" customFormat="1" ht="15.75" customHeight="1">
      <c r="A197" s="34"/>
    </row>
    <row r="198" spans="1:1" s="36" customFormat="1" ht="15.75" customHeight="1">
      <c r="A198" s="34"/>
    </row>
    <row r="199" spans="1:1" s="36" customFormat="1" ht="15.75" customHeight="1">
      <c r="A199" s="34"/>
    </row>
    <row r="200" spans="1:1" s="36" customFormat="1" ht="15.75" customHeight="1">
      <c r="A200" s="34"/>
    </row>
    <row r="201" spans="1:1" s="36" customFormat="1" ht="15.75" customHeight="1">
      <c r="A201" s="34"/>
    </row>
    <row r="202" spans="1:1" s="36" customFormat="1" ht="15.75" customHeight="1">
      <c r="A202" s="34"/>
    </row>
    <row r="203" spans="1:1" s="36" customFormat="1" ht="15.75" customHeight="1">
      <c r="A203" s="34"/>
    </row>
    <row r="204" spans="1:1" s="36" customFormat="1" ht="15.75" customHeight="1">
      <c r="A204" s="34"/>
    </row>
    <row r="205" spans="1:1" s="36" customFormat="1" ht="15.75" customHeight="1">
      <c r="A205" s="34"/>
    </row>
    <row r="206" spans="1:1" s="36" customFormat="1" ht="15.75" customHeight="1">
      <c r="A206" s="34"/>
    </row>
    <row r="207" spans="1:1" s="36" customFormat="1" ht="15.75" customHeight="1">
      <c r="A207" s="34"/>
    </row>
    <row r="208" spans="1:1" s="36" customFormat="1" ht="15.75" customHeight="1">
      <c r="A208" s="34"/>
    </row>
    <row r="209" spans="1:1" s="36" customFormat="1" ht="15.75" customHeight="1">
      <c r="A209" s="34"/>
    </row>
    <row r="210" spans="1:1" s="36" customFormat="1" ht="15.75" customHeight="1">
      <c r="A210" s="34"/>
    </row>
    <row r="211" spans="1:1" s="36" customFormat="1" ht="15.75" customHeight="1">
      <c r="A211" s="34"/>
    </row>
    <row r="212" spans="1:1" s="36" customFormat="1" ht="15.75" customHeight="1">
      <c r="A212" s="34"/>
    </row>
    <row r="213" spans="1:1" s="36" customFormat="1" ht="15.75" customHeight="1">
      <c r="A213" s="34"/>
    </row>
    <row r="214" spans="1:1" s="36" customFormat="1" ht="15.75" customHeight="1">
      <c r="A214" s="34"/>
    </row>
    <row r="215" spans="1:1" s="36" customFormat="1" ht="15.75" customHeight="1">
      <c r="A215" s="34"/>
    </row>
    <row r="216" spans="1:1" s="36" customFormat="1" ht="15.75" customHeight="1">
      <c r="A216" s="34"/>
    </row>
    <row r="217" spans="1:1" s="36" customFormat="1" ht="15.75" customHeight="1">
      <c r="A217" s="34"/>
    </row>
    <row r="218" spans="1:1" s="36" customFormat="1" ht="15.75" customHeight="1">
      <c r="A218" s="34"/>
    </row>
    <row r="219" spans="1:1" s="36" customFormat="1" ht="15.75" customHeight="1">
      <c r="A219" s="34"/>
    </row>
    <row r="220" spans="1:1" s="36" customFormat="1" ht="15.75" customHeight="1">
      <c r="A220" s="34"/>
    </row>
    <row r="221" spans="1:1" s="36" customFormat="1" ht="15.75" customHeight="1">
      <c r="A221" s="34"/>
    </row>
    <row r="222" spans="1:1" s="36" customFormat="1" ht="15.75" customHeight="1">
      <c r="A222" s="34"/>
    </row>
    <row r="223" spans="1:1" s="36" customFormat="1" ht="15.75" customHeight="1">
      <c r="A223" s="34"/>
    </row>
    <row r="224" spans="1:1" s="36" customFormat="1" ht="15.75" customHeight="1">
      <c r="A224" s="34"/>
    </row>
    <row r="225" spans="1:1" s="36" customFormat="1" ht="15.75" customHeight="1">
      <c r="A225" s="34"/>
    </row>
    <row r="226" spans="1:1" s="36" customFormat="1" ht="15.75" customHeight="1">
      <c r="A226" s="34"/>
    </row>
    <row r="227" spans="1:1" s="36" customFormat="1" ht="15.75" customHeight="1">
      <c r="A227" s="34"/>
    </row>
    <row r="228" spans="1:1" s="36" customFormat="1" ht="15.75" customHeight="1">
      <c r="A228" s="34"/>
    </row>
    <row r="229" spans="1:1" s="36" customFormat="1" ht="15.75" customHeight="1">
      <c r="A229" s="34"/>
    </row>
    <row r="230" spans="1:1" s="36" customFormat="1" ht="15.75" customHeight="1">
      <c r="A230" s="34"/>
    </row>
    <row r="231" spans="1:1" s="36" customFormat="1" ht="15.75" customHeight="1">
      <c r="A231" s="34"/>
    </row>
    <row r="232" spans="1:1" s="36" customFormat="1" ht="15.75" customHeight="1">
      <c r="A232" s="34"/>
    </row>
    <row r="233" spans="1:1" s="36" customFormat="1" ht="15.75" customHeight="1">
      <c r="A233" s="34"/>
    </row>
    <row r="234" spans="1:1" s="36" customFormat="1" ht="15.75" customHeight="1">
      <c r="A234" s="34"/>
    </row>
    <row r="235" spans="1:1" s="36" customFormat="1" ht="15.75" customHeight="1">
      <c r="A235" s="34"/>
    </row>
    <row r="236" spans="1:1" s="36" customFormat="1" ht="15.75" customHeight="1">
      <c r="A236" s="34"/>
    </row>
    <row r="237" spans="1:1" s="36" customFormat="1" ht="15.75" customHeight="1">
      <c r="A237" s="34"/>
    </row>
    <row r="238" spans="1:1" s="36" customFormat="1" ht="15.75" customHeight="1">
      <c r="A238" s="34"/>
    </row>
    <row r="239" spans="1:1" s="36" customFormat="1" ht="15.75" customHeight="1">
      <c r="A239" s="34"/>
    </row>
    <row r="240" spans="1:1" s="36" customFormat="1" ht="15.75" customHeight="1">
      <c r="A240" s="34"/>
    </row>
    <row r="241" spans="1:1" s="36" customFormat="1" ht="15.75" customHeight="1">
      <c r="A241" s="34"/>
    </row>
    <row r="242" spans="1:1" s="36" customFormat="1" ht="15.75" customHeight="1">
      <c r="A242" s="34"/>
    </row>
    <row r="243" spans="1:1" s="36" customFormat="1" ht="15.75" customHeight="1">
      <c r="A243" s="34"/>
    </row>
    <row r="244" spans="1:1" s="36" customFormat="1" ht="15.75" customHeight="1">
      <c r="A244" s="34"/>
    </row>
    <row r="245" spans="1:1" s="36" customFormat="1" ht="15.75" customHeight="1">
      <c r="A245" s="34"/>
    </row>
    <row r="246" spans="1:1" s="36" customFormat="1" ht="15.75" customHeight="1">
      <c r="A246" s="34"/>
    </row>
    <row r="247" spans="1:1" s="36" customFormat="1" ht="15.75" customHeight="1">
      <c r="A247" s="34"/>
    </row>
    <row r="248" spans="1:1" s="36" customFormat="1" ht="15.75" customHeight="1">
      <c r="A248" s="34"/>
    </row>
    <row r="249" spans="1:1" s="36" customFormat="1" ht="15.75" customHeight="1">
      <c r="A249" s="34"/>
    </row>
    <row r="250" spans="1:1" s="36" customFormat="1" ht="15.75" customHeight="1">
      <c r="A250" s="34"/>
    </row>
    <row r="251" spans="1:1" s="36" customFormat="1" ht="15.75" customHeight="1">
      <c r="A251" s="34"/>
    </row>
    <row r="252" spans="1:1" s="36" customFormat="1" ht="15.75" customHeight="1">
      <c r="A252" s="34"/>
    </row>
    <row r="253" spans="1:1" s="36" customFormat="1" ht="15.75" customHeight="1">
      <c r="A253" s="34"/>
    </row>
    <row r="254" spans="1:1" s="36" customFormat="1" ht="15.75" customHeight="1">
      <c r="A254" s="34"/>
    </row>
    <row r="255" spans="1:1" s="36" customFormat="1" ht="15.75" customHeight="1">
      <c r="A255" s="34"/>
    </row>
    <row r="256" spans="1:1" s="36" customFormat="1" ht="15.75" customHeight="1">
      <c r="A256" s="34"/>
    </row>
    <row r="257" spans="1:1" s="36" customFormat="1" ht="15.75" customHeight="1">
      <c r="A257" s="34"/>
    </row>
    <row r="258" spans="1:1" s="36" customFormat="1" ht="15.75" customHeight="1">
      <c r="A258" s="34"/>
    </row>
    <row r="259" spans="1:1" s="36" customFormat="1" ht="15.75" customHeight="1">
      <c r="A259" s="34"/>
    </row>
    <row r="260" spans="1:1" s="36" customFormat="1" ht="15.75" customHeight="1">
      <c r="A260" s="34"/>
    </row>
    <row r="261" spans="1:1" s="36" customFormat="1" ht="15.75" customHeight="1">
      <c r="A261" s="34"/>
    </row>
    <row r="262" spans="1:1" s="36" customFormat="1" ht="15.75" customHeight="1">
      <c r="A262" s="34"/>
    </row>
    <row r="263" spans="1:1" s="36" customFormat="1" ht="15.75" customHeight="1">
      <c r="A263" s="34"/>
    </row>
    <row r="264" spans="1:1" s="36" customFormat="1" ht="15.75" customHeight="1">
      <c r="A264" s="34"/>
    </row>
    <row r="265" spans="1:1" s="36" customFormat="1" ht="15.75" customHeight="1">
      <c r="A265" s="34"/>
    </row>
    <row r="266" spans="1:1" s="36" customFormat="1" ht="15.75" customHeight="1">
      <c r="A266" s="34"/>
    </row>
    <row r="267" spans="1:1" s="36" customFormat="1" ht="15.75" customHeight="1">
      <c r="A267" s="34"/>
    </row>
    <row r="268" spans="1:1" s="36" customFormat="1" ht="15.75" customHeight="1">
      <c r="A268" s="34"/>
    </row>
    <row r="269" spans="1:1" s="36" customFormat="1" ht="15.75" customHeight="1">
      <c r="A269" s="34"/>
    </row>
    <row r="270" spans="1:1" s="36" customFormat="1" ht="15.75" customHeight="1">
      <c r="A270" s="34"/>
    </row>
    <row r="271" spans="1:1" s="36" customFormat="1" ht="15.75" customHeight="1">
      <c r="A271" s="34"/>
    </row>
    <row r="272" spans="1:1" s="36" customFormat="1" ht="15.75" customHeight="1">
      <c r="A272" s="34"/>
    </row>
    <row r="273" spans="1:1" s="36" customFormat="1" ht="15.75" customHeight="1">
      <c r="A273" s="34"/>
    </row>
    <row r="274" spans="1:1" s="36" customFormat="1" ht="15.75" customHeight="1">
      <c r="A274" s="34"/>
    </row>
    <row r="275" spans="1:1" s="36" customFormat="1" ht="15.75" customHeight="1">
      <c r="A275" s="34"/>
    </row>
    <row r="276" spans="1:1" s="36" customFormat="1" ht="15.75" customHeight="1">
      <c r="A276" s="34"/>
    </row>
    <row r="277" spans="1:1" s="36" customFormat="1" ht="15.75" customHeight="1">
      <c r="A277" s="34"/>
    </row>
    <row r="278" spans="1:1" s="36" customFormat="1" ht="15.75" customHeight="1">
      <c r="A278" s="34"/>
    </row>
    <row r="279" spans="1:1" s="36" customFormat="1" ht="15.75" customHeight="1">
      <c r="A279" s="34"/>
    </row>
    <row r="280" spans="1:1" s="36" customFormat="1" ht="15.75" customHeight="1">
      <c r="A280" s="34"/>
    </row>
    <row r="281" spans="1:1" s="36" customFormat="1" ht="15.75" customHeight="1">
      <c r="A281" s="34"/>
    </row>
    <row r="282" spans="1:1" s="36" customFormat="1" ht="15.75" customHeight="1">
      <c r="A282" s="34"/>
    </row>
    <row r="283" spans="1:1" s="36" customFormat="1" ht="15.75" customHeight="1">
      <c r="A283" s="34"/>
    </row>
    <row r="284" spans="1:1" s="36" customFormat="1" ht="15.75" customHeight="1">
      <c r="A284" s="34"/>
    </row>
    <row r="285" spans="1:1" s="36" customFormat="1" ht="15.75" customHeight="1">
      <c r="A285" s="34"/>
    </row>
    <row r="286" spans="1:1" s="36" customFormat="1" ht="15.75" customHeight="1">
      <c r="A286" s="34"/>
    </row>
    <row r="287" spans="1:1" s="36" customFormat="1" ht="15.75" customHeight="1">
      <c r="A287" s="34"/>
    </row>
    <row r="288" spans="1:1" s="36" customFormat="1" ht="15.75" customHeight="1">
      <c r="A288" s="34"/>
    </row>
    <row r="289" spans="1:1" s="36" customFormat="1" ht="15.75" customHeight="1">
      <c r="A289" s="34"/>
    </row>
    <row r="290" spans="1:1" s="36" customFormat="1" ht="15.75" customHeight="1">
      <c r="A290" s="34"/>
    </row>
    <row r="291" spans="1:1" s="36" customFormat="1" ht="15.75" customHeight="1">
      <c r="A291" s="34"/>
    </row>
    <row r="292" spans="1:1" s="36" customFormat="1" ht="15.75" customHeight="1">
      <c r="A292" s="34"/>
    </row>
    <row r="293" spans="1:1" s="36" customFormat="1" ht="15.75" customHeight="1">
      <c r="A293" s="34"/>
    </row>
    <row r="294" spans="1:1" s="36" customFormat="1" ht="15.75" customHeight="1">
      <c r="A294" s="34"/>
    </row>
    <row r="295" spans="1:1" s="36" customFormat="1" ht="15.75" customHeight="1">
      <c r="A295" s="34"/>
    </row>
    <row r="296" spans="1:1" s="36" customFormat="1" ht="15.75" customHeight="1">
      <c r="A296" s="34"/>
    </row>
    <row r="297" spans="1:1" s="36" customFormat="1" ht="15.75" customHeight="1">
      <c r="A297" s="34"/>
    </row>
    <row r="298" spans="1:1" s="36" customFormat="1" ht="15.75" customHeight="1">
      <c r="A298" s="34"/>
    </row>
    <row r="299" spans="1:1" s="36" customFormat="1" ht="15.75" customHeight="1">
      <c r="A299" s="34"/>
    </row>
    <row r="300" spans="1:1" s="36" customFormat="1" ht="15.75" customHeight="1">
      <c r="A300" s="34"/>
    </row>
    <row r="301" spans="1:1" s="36" customFormat="1" ht="15.75" customHeight="1">
      <c r="A301" s="34"/>
    </row>
    <row r="302" spans="1:1" s="36" customFormat="1" ht="15.75" customHeight="1">
      <c r="A302" s="34"/>
    </row>
    <row r="303" spans="1:1" s="36" customFormat="1" ht="15.75" customHeight="1">
      <c r="A303" s="34"/>
    </row>
    <row r="304" spans="1:1" s="36" customFormat="1" ht="15.75" customHeight="1">
      <c r="A304" s="34"/>
    </row>
    <row r="305" spans="1:1" s="36" customFormat="1" ht="15.75" customHeight="1">
      <c r="A305" s="34"/>
    </row>
    <row r="306" spans="1:1" s="36" customFormat="1" ht="15.75" customHeight="1">
      <c r="A306" s="34"/>
    </row>
    <row r="307" spans="1:1" s="36" customFormat="1" ht="15.75" customHeight="1">
      <c r="A307" s="34"/>
    </row>
    <row r="308" spans="1:1" s="36" customFormat="1" ht="15.75" customHeight="1">
      <c r="A308" s="34"/>
    </row>
    <row r="309" spans="1:1" s="36" customFormat="1" ht="15.75" customHeight="1">
      <c r="A309" s="34"/>
    </row>
    <row r="310" spans="1:1" s="36" customFormat="1" ht="15.75" customHeight="1">
      <c r="A310" s="34"/>
    </row>
    <row r="311" spans="1:1" s="36" customFormat="1" ht="15.75" customHeight="1">
      <c r="A311" s="34"/>
    </row>
    <row r="312" spans="1:1" s="36" customFormat="1" ht="15.75" customHeight="1">
      <c r="A312" s="34"/>
    </row>
    <row r="313" spans="1:1" s="36" customFormat="1" ht="15.75" customHeight="1">
      <c r="A313" s="34"/>
    </row>
    <row r="314" spans="1:1" s="36" customFormat="1" ht="15.75" customHeight="1">
      <c r="A314" s="34"/>
    </row>
    <row r="315" spans="1:1" s="36" customFormat="1" ht="15.75" customHeight="1">
      <c r="A315" s="34"/>
    </row>
    <row r="316" spans="1:1" s="36" customFormat="1" ht="15.75" customHeight="1">
      <c r="A316" s="34"/>
    </row>
    <row r="317" spans="1:1" s="36" customFormat="1" ht="15.75" customHeight="1">
      <c r="A317" s="34"/>
    </row>
    <row r="318" spans="1:1" s="36" customFormat="1" ht="15.75" customHeight="1">
      <c r="A318" s="34"/>
    </row>
    <row r="319" spans="1:1" s="36" customFormat="1" ht="15.75" customHeight="1">
      <c r="A319" s="34"/>
    </row>
    <row r="320" spans="1:1" s="36" customFormat="1" ht="15.75" customHeight="1">
      <c r="A320" s="34"/>
    </row>
    <row r="321" spans="1:1" s="36" customFormat="1" ht="15.75" customHeight="1">
      <c r="A321" s="34"/>
    </row>
    <row r="322" spans="1:1" s="36" customFormat="1" ht="15.75" customHeight="1">
      <c r="A322" s="34"/>
    </row>
    <row r="323" spans="1:1" s="36" customFormat="1" ht="15.75" customHeight="1">
      <c r="A323" s="34"/>
    </row>
    <row r="324" spans="1:1" s="36" customFormat="1" ht="15.75" customHeight="1">
      <c r="A324" s="34"/>
    </row>
    <row r="325" spans="1:1" s="36" customFormat="1" ht="15.75" customHeight="1">
      <c r="A325" s="34"/>
    </row>
    <row r="326" spans="1:1" s="36" customFormat="1" ht="15.75" customHeight="1">
      <c r="A326" s="34"/>
    </row>
    <row r="327" spans="1:1" s="36" customFormat="1" ht="15.75" customHeight="1">
      <c r="A327" s="34"/>
    </row>
    <row r="328" spans="1:1" s="36" customFormat="1" ht="15.75" customHeight="1">
      <c r="A328" s="34"/>
    </row>
    <row r="329" spans="1:1" s="36" customFormat="1" ht="15.75" customHeight="1">
      <c r="A329" s="34"/>
    </row>
    <row r="330" spans="1:1" s="36" customFormat="1" ht="15.75" customHeight="1">
      <c r="A330" s="34"/>
    </row>
    <row r="331" spans="1:1" s="36" customFormat="1" ht="15.75" customHeight="1">
      <c r="A331" s="34"/>
    </row>
    <row r="332" spans="1:1" s="36" customFormat="1" ht="15.75" customHeight="1">
      <c r="A332" s="34"/>
    </row>
    <row r="333" spans="1:1" s="36" customFormat="1" ht="15.75" customHeight="1">
      <c r="A333" s="34"/>
    </row>
    <row r="334" spans="1:1" s="36" customFormat="1" ht="15.75" customHeight="1">
      <c r="A334" s="34"/>
    </row>
    <row r="335" spans="1:1" s="36" customFormat="1" ht="15.75" customHeight="1">
      <c r="A335" s="34"/>
    </row>
    <row r="336" spans="1:1" s="36" customFormat="1" ht="15.75" customHeight="1">
      <c r="A336" s="34"/>
    </row>
    <row r="337" spans="1:1" s="36" customFormat="1" ht="15.75" customHeight="1">
      <c r="A337" s="34"/>
    </row>
    <row r="338" spans="1:1" s="36" customFormat="1" ht="15.75" customHeight="1">
      <c r="A338" s="34"/>
    </row>
    <row r="339" spans="1:1" s="36" customFormat="1" ht="15.75" customHeight="1">
      <c r="A339" s="34"/>
    </row>
    <row r="340" spans="1:1" s="36" customFormat="1" ht="15.75" customHeight="1">
      <c r="A340" s="34"/>
    </row>
    <row r="341" spans="1:1" s="36" customFormat="1" ht="15.75" customHeight="1">
      <c r="A341" s="34"/>
    </row>
    <row r="342" spans="1:1" s="36" customFormat="1" ht="15.75" customHeight="1">
      <c r="A342" s="34"/>
    </row>
    <row r="343" spans="1:1" s="36" customFormat="1" ht="15.75" customHeight="1">
      <c r="A343" s="34"/>
    </row>
    <row r="344" spans="1:1" s="36" customFormat="1" ht="15.75" customHeight="1">
      <c r="A344" s="34"/>
    </row>
    <row r="345" spans="1:1" s="36" customFormat="1" ht="15.75" customHeight="1">
      <c r="A345" s="34"/>
    </row>
    <row r="346" spans="1:1" s="36" customFormat="1" ht="15.75" customHeight="1">
      <c r="A346" s="34"/>
    </row>
    <row r="347" spans="1:1" s="36" customFormat="1" ht="15.75" customHeight="1">
      <c r="A347" s="34"/>
    </row>
    <row r="348" spans="1:1" s="36" customFormat="1" ht="15.75" customHeight="1">
      <c r="A348" s="34"/>
    </row>
    <row r="349" spans="1:1" s="36" customFormat="1" ht="15.75" customHeight="1">
      <c r="A349" s="34"/>
    </row>
    <row r="350" spans="1:1" s="36" customFormat="1" ht="15.75" customHeight="1">
      <c r="A350" s="34"/>
    </row>
    <row r="351" spans="1:1" s="36" customFormat="1" ht="15.75" customHeight="1">
      <c r="A351" s="34"/>
    </row>
    <row r="352" spans="1:1" s="36" customFormat="1" ht="15.75" customHeight="1">
      <c r="A352" s="34"/>
    </row>
    <row r="353" spans="1:1" s="36" customFormat="1" ht="15.75" customHeight="1">
      <c r="A353" s="34"/>
    </row>
    <row r="354" spans="1:1" s="36" customFormat="1" ht="15.75" customHeight="1">
      <c r="A354" s="34"/>
    </row>
    <row r="355" spans="1:1" s="36" customFormat="1" ht="15.75" customHeight="1">
      <c r="A355" s="34"/>
    </row>
    <row r="356" spans="1:1" s="36" customFormat="1" ht="15.75" customHeight="1">
      <c r="A356" s="34"/>
    </row>
    <row r="357" spans="1:1" s="36" customFormat="1" ht="15.75" customHeight="1">
      <c r="A357" s="34"/>
    </row>
    <row r="358" spans="1:1" s="36" customFormat="1" ht="15.75" customHeight="1">
      <c r="A358" s="34"/>
    </row>
    <row r="359" spans="1:1" s="36" customFormat="1" ht="15.75" customHeight="1">
      <c r="A359" s="34"/>
    </row>
    <row r="360" spans="1:1" s="36" customFormat="1" ht="15.75" customHeight="1">
      <c r="A360" s="34"/>
    </row>
    <row r="361" spans="1:1" s="36" customFormat="1" ht="15.75" customHeight="1">
      <c r="A361" s="34"/>
    </row>
    <row r="362" spans="1:1" s="36" customFormat="1" ht="15.75" customHeight="1">
      <c r="A362" s="34"/>
    </row>
    <row r="363" spans="1:1" s="36" customFormat="1" ht="15.75" customHeight="1">
      <c r="A363" s="34"/>
    </row>
    <row r="364" spans="1:1" s="36" customFormat="1" ht="15.75" customHeight="1">
      <c r="A364" s="34"/>
    </row>
    <row r="365" spans="1:1" s="36" customFormat="1" ht="15.75" customHeight="1">
      <c r="A365" s="34"/>
    </row>
    <row r="366" spans="1:1" s="36" customFormat="1" ht="15.75" customHeight="1">
      <c r="A366" s="34"/>
    </row>
    <row r="367" spans="1:1" s="36" customFormat="1" ht="15.75" customHeight="1">
      <c r="A367" s="34"/>
    </row>
    <row r="368" spans="1:1" s="36" customFormat="1" ht="15.75" customHeight="1">
      <c r="A368" s="34"/>
    </row>
    <row r="369" spans="1:1" s="36" customFormat="1" ht="15.75" customHeight="1">
      <c r="A369" s="34"/>
    </row>
    <row r="370" spans="1:1" s="36" customFormat="1" ht="15.75" customHeight="1">
      <c r="A370" s="34"/>
    </row>
    <row r="371" spans="1:1" s="36" customFormat="1" ht="15.75" customHeight="1">
      <c r="A371" s="34"/>
    </row>
    <row r="372" spans="1:1" s="36" customFormat="1" ht="15.75" customHeight="1">
      <c r="A372" s="34"/>
    </row>
    <row r="373" spans="1:1" s="36" customFormat="1" ht="15.75" customHeight="1">
      <c r="A373" s="34"/>
    </row>
    <row r="374" spans="1:1" s="36" customFormat="1" ht="15.75" customHeight="1">
      <c r="A374" s="34"/>
    </row>
    <row r="375" spans="1:1" s="36" customFormat="1" ht="15.75" customHeight="1">
      <c r="A375" s="34"/>
    </row>
    <row r="376" spans="1:1" s="36" customFormat="1" ht="15.75" customHeight="1">
      <c r="A376" s="34"/>
    </row>
    <row r="377" spans="1:1" s="36" customFormat="1" ht="15.75" customHeight="1">
      <c r="A377" s="34"/>
    </row>
    <row r="378" spans="1:1" s="36" customFormat="1" ht="15.75" customHeight="1">
      <c r="A378" s="34"/>
    </row>
    <row r="379" spans="1:1" s="36" customFormat="1" ht="15.75" customHeight="1">
      <c r="A379" s="34"/>
    </row>
    <row r="380" spans="1:1" s="36" customFormat="1" ht="15.75" customHeight="1">
      <c r="A380" s="34"/>
    </row>
    <row r="381" spans="1:1" s="36" customFormat="1" ht="15.75" customHeight="1">
      <c r="A381" s="34"/>
    </row>
    <row r="382" spans="1:1" s="36" customFormat="1" ht="15.75" customHeight="1">
      <c r="A382" s="34"/>
    </row>
    <row r="383" spans="1:1" s="36" customFormat="1" ht="15.75" customHeight="1">
      <c r="A383" s="34"/>
    </row>
    <row r="384" spans="1:1" s="36" customFormat="1" ht="15.75" customHeight="1">
      <c r="A384" s="34"/>
    </row>
    <row r="385" spans="1:1" s="36" customFormat="1" ht="15.75" customHeight="1">
      <c r="A385" s="34"/>
    </row>
    <row r="386" spans="1:1" s="36" customFormat="1" ht="15.75" customHeight="1">
      <c r="A386" s="34"/>
    </row>
    <row r="387" spans="1:1" s="36" customFormat="1" ht="15.75" customHeight="1">
      <c r="A387" s="34"/>
    </row>
    <row r="388" spans="1:1" s="36" customFormat="1" ht="15.75" customHeight="1">
      <c r="A388" s="34"/>
    </row>
    <row r="389" spans="1:1" s="36" customFormat="1" ht="15.75" customHeight="1">
      <c r="A389" s="34"/>
    </row>
    <row r="390" spans="1:1" s="36" customFormat="1" ht="15.75" customHeight="1">
      <c r="A390" s="34"/>
    </row>
    <row r="391" spans="1:1" s="36" customFormat="1" ht="15.75" customHeight="1">
      <c r="A391" s="34"/>
    </row>
    <row r="392" spans="1:1" s="36" customFormat="1" ht="15.75" customHeight="1">
      <c r="A392" s="34"/>
    </row>
    <row r="393" spans="1:1" s="36" customFormat="1" ht="15.75" customHeight="1">
      <c r="A393" s="34"/>
    </row>
    <row r="394" spans="1:1" s="36" customFormat="1" ht="15.75" customHeight="1">
      <c r="A394" s="34"/>
    </row>
    <row r="395" spans="1:1" s="36" customFormat="1" ht="15.75" customHeight="1">
      <c r="A395" s="34"/>
    </row>
    <row r="396" spans="1:1" s="36" customFormat="1" ht="15.75" customHeight="1">
      <c r="A396" s="34"/>
    </row>
    <row r="397" spans="1:1" s="36" customFormat="1" ht="15.75" customHeight="1">
      <c r="A397" s="34"/>
    </row>
    <row r="398" spans="1:1" s="36" customFormat="1" ht="15.75" customHeight="1">
      <c r="A398" s="34"/>
    </row>
    <row r="399" spans="1:1" s="36" customFormat="1" ht="15.75" customHeight="1">
      <c r="A399" s="34"/>
    </row>
    <row r="400" spans="1:1" s="36" customFormat="1" ht="15.75" customHeight="1">
      <c r="A400" s="34"/>
    </row>
    <row r="401" spans="1:1" s="36" customFormat="1" ht="15.75" customHeight="1">
      <c r="A401" s="34"/>
    </row>
    <row r="402" spans="1:1" s="36" customFormat="1" ht="15.75" customHeight="1">
      <c r="A402" s="34"/>
    </row>
    <row r="403" spans="1:1" s="36" customFormat="1" ht="15.75" customHeight="1">
      <c r="A403" s="34"/>
    </row>
    <row r="404" spans="1:1" s="36" customFormat="1" ht="15.75" customHeight="1">
      <c r="A404" s="34"/>
    </row>
    <row r="405" spans="1:1" s="36" customFormat="1" ht="15.75" customHeight="1">
      <c r="A405" s="34"/>
    </row>
    <row r="406" spans="1:1" s="36" customFormat="1" ht="15.75" customHeight="1">
      <c r="A406" s="34"/>
    </row>
    <row r="407" spans="1:1" s="36" customFormat="1" ht="15.75" customHeight="1">
      <c r="A407" s="34"/>
    </row>
    <row r="408" spans="1:1" s="36" customFormat="1" ht="15.75" customHeight="1">
      <c r="A408" s="34"/>
    </row>
    <row r="409" spans="1:1" s="36" customFormat="1" ht="15.75" customHeight="1">
      <c r="A409" s="34"/>
    </row>
    <row r="410" spans="1:1" s="36" customFormat="1" ht="15.75" customHeight="1">
      <c r="A410" s="34"/>
    </row>
    <row r="411" spans="1:1" s="36" customFormat="1" ht="15.75" customHeight="1">
      <c r="A411" s="34"/>
    </row>
    <row r="412" spans="1:1" s="36" customFormat="1" ht="15.75" customHeight="1">
      <c r="A412" s="34"/>
    </row>
    <row r="413" spans="1:1" s="36" customFormat="1" ht="15.75" customHeight="1">
      <c r="A413" s="34"/>
    </row>
    <row r="414" spans="1:1" s="36" customFormat="1" ht="15.75" customHeight="1">
      <c r="A414" s="34"/>
    </row>
    <row r="415" spans="1:1" s="36" customFormat="1" ht="15.75" customHeight="1">
      <c r="A415" s="34"/>
    </row>
    <row r="416" spans="1:1" s="36" customFormat="1" ht="15.75" customHeight="1">
      <c r="A416" s="34"/>
    </row>
    <row r="417" spans="1:1" s="36" customFormat="1" ht="15.75" customHeight="1">
      <c r="A417" s="34"/>
    </row>
    <row r="418" spans="1:1" s="36" customFormat="1" ht="15.75" customHeight="1">
      <c r="A418" s="34"/>
    </row>
    <row r="419" spans="1:1" s="36" customFormat="1" ht="15.75" customHeight="1">
      <c r="A419" s="34"/>
    </row>
    <row r="420" spans="1:1" s="36" customFormat="1" ht="15.75" customHeight="1">
      <c r="A420" s="34"/>
    </row>
    <row r="421" spans="1:1" s="36" customFormat="1" ht="15.75" customHeight="1">
      <c r="A421" s="34"/>
    </row>
    <row r="422" spans="1:1" s="36" customFormat="1" ht="15.75" customHeight="1">
      <c r="A422" s="34"/>
    </row>
    <row r="423" spans="1:1" s="36" customFormat="1" ht="15.75" customHeight="1">
      <c r="A423" s="34"/>
    </row>
    <row r="424" spans="1:1" s="36" customFormat="1" ht="15.75" customHeight="1">
      <c r="A424" s="34"/>
    </row>
    <row r="425" spans="1:1" s="36" customFormat="1" ht="15.75" customHeight="1">
      <c r="A425" s="34"/>
    </row>
    <row r="426" spans="1:1" s="36" customFormat="1" ht="15.75" customHeight="1">
      <c r="A426" s="34"/>
    </row>
    <row r="427" spans="1:1" s="36" customFormat="1" ht="15.75" customHeight="1">
      <c r="A427" s="34"/>
    </row>
    <row r="428" spans="1:1" s="36" customFormat="1" ht="15.75" customHeight="1">
      <c r="A428" s="34"/>
    </row>
    <row r="429" spans="1:1" s="36" customFormat="1" ht="15.75" customHeight="1">
      <c r="A429" s="34"/>
    </row>
    <row r="430" spans="1:1" s="36" customFormat="1" ht="15.75" customHeight="1">
      <c r="A430" s="34"/>
    </row>
    <row r="431" spans="1:1" s="36" customFormat="1" ht="15.75" customHeight="1">
      <c r="A431" s="34"/>
    </row>
    <row r="432" spans="1:1" s="36" customFormat="1" ht="15.75" customHeight="1">
      <c r="A432" s="34"/>
    </row>
    <row r="433" spans="1:1" s="36" customFormat="1" ht="15.75" customHeight="1">
      <c r="A433" s="34"/>
    </row>
    <row r="434" spans="1:1" s="36" customFormat="1" ht="15.75" customHeight="1">
      <c r="A434" s="34"/>
    </row>
    <row r="435" spans="1:1" s="36" customFormat="1" ht="15.75" customHeight="1">
      <c r="A435" s="34"/>
    </row>
    <row r="436" spans="1:1" s="36" customFormat="1" ht="15.75" customHeight="1">
      <c r="A436" s="34"/>
    </row>
    <row r="437" spans="1:1" s="36" customFormat="1" ht="15.75" customHeight="1">
      <c r="A437" s="34"/>
    </row>
    <row r="438" spans="1:1" s="36" customFormat="1" ht="15.75" customHeight="1">
      <c r="A438" s="34"/>
    </row>
    <row r="439" spans="1:1" s="36" customFormat="1" ht="15.75" customHeight="1">
      <c r="A439" s="34"/>
    </row>
    <row r="440" spans="1:1" s="36" customFormat="1" ht="15.75" customHeight="1">
      <c r="A440" s="34"/>
    </row>
    <row r="441" spans="1:1" s="36" customFormat="1" ht="15.75" customHeight="1">
      <c r="A441" s="34"/>
    </row>
    <row r="442" spans="1:1" s="36" customFormat="1" ht="15.75" customHeight="1">
      <c r="A442" s="34"/>
    </row>
    <row r="443" spans="1:1" s="36" customFormat="1" ht="15.75" customHeight="1">
      <c r="A443" s="34"/>
    </row>
    <row r="444" spans="1:1" s="36" customFormat="1" ht="15.75" customHeight="1">
      <c r="A444" s="34"/>
    </row>
    <row r="445" spans="1:1" s="36" customFormat="1" ht="15.75" customHeight="1">
      <c r="A445" s="34"/>
    </row>
    <row r="446" spans="1:1" s="36" customFormat="1" ht="15.75" customHeight="1">
      <c r="A446" s="34"/>
    </row>
    <row r="447" spans="1:1" s="36" customFormat="1" ht="15.75" customHeight="1">
      <c r="A447" s="34"/>
    </row>
    <row r="448" spans="1:1" s="36" customFormat="1" ht="15.75" customHeight="1">
      <c r="A448" s="34"/>
    </row>
    <row r="449" spans="1:1" s="36" customFormat="1" ht="15.75" customHeight="1">
      <c r="A449" s="34"/>
    </row>
    <row r="450" spans="1:1" s="36" customFormat="1" ht="15.75" customHeight="1">
      <c r="A450" s="34"/>
    </row>
    <row r="451" spans="1:1" s="36" customFormat="1" ht="15.75" customHeight="1">
      <c r="A451" s="34"/>
    </row>
    <row r="452" spans="1:1" s="36" customFormat="1" ht="15.75" customHeight="1">
      <c r="A452" s="34"/>
    </row>
    <row r="453" spans="1:1" s="36" customFormat="1" ht="15.75" customHeight="1">
      <c r="A453" s="34"/>
    </row>
    <row r="454" spans="1:1" s="36" customFormat="1" ht="15.75" customHeight="1">
      <c r="A454" s="34"/>
    </row>
    <row r="455" spans="1:1" s="36" customFormat="1" ht="15.75" customHeight="1">
      <c r="A455" s="34"/>
    </row>
    <row r="456" spans="1:1" s="36" customFormat="1" ht="15.75" customHeight="1">
      <c r="A456" s="34"/>
    </row>
    <row r="457" spans="1:1" s="36" customFormat="1" ht="15.75" customHeight="1">
      <c r="A457" s="34"/>
    </row>
    <row r="458" spans="1:1" s="36" customFormat="1" ht="15.75" customHeight="1">
      <c r="A458" s="34"/>
    </row>
    <row r="459" spans="1:1" s="36" customFormat="1" ht="15.75" customHeight="1">
      <c r="A459" s="34"/>
    </row>
    <row r="460" spans="1:1" s="36" customFormat="1" ht="15.75" customHeight="1">
      <c r="A460" s="34"/>
    </row>
    <row r="461" spans="1:1" s="36" customFormat="1" ht="15.75" customHeight="1">
      <c r="A461" s="34"/>
    </row>
    <row r="462" spans="1:1" s="36" customFormat="1" ht="15.75" customHeight="1">
      <c r="A462" s="34"/>
    </row>
    <row r="463" spans="1:1" s="36" customFormat="1" ht="15.75" customHeight="1">
      <c r="A463" s="34"/>
    </row>
    <row r="464" spans="1:1" s="36" customFormat="1" ht="15.75" customHeight="1">
      <c r="A464" s="34"/>
    </row>
    <row r="465" spans="1:1" s="36" customFormat="1" ht="15.75" customHeight="1">
      <c r="A465" s="34"/>
    </row>
    <row r="466" spans="1:1" s="36" customFormat="1" ht="15.75" customHeight="1">
      <c r="A466" s="34"/>
    </row>
    <row r="467" spans="1:1" s="36" customFormat="1" ht="15.75" customHeight="1">
      <c r="A467" s="34"/>
    </row>
    <row r="468" spans="1:1" s="36" customFormat="1" ht="15.75" customHeight="1">
      <c r="A468" s="34"/>
    </row>
    <row r="469" spans="1:1" s="36" customFormat="1" ht="15.75" customHeight="1">
      <c r="A469" s="34"/>
    </row>
    <row r="470" spans="1:1" s="36" customFormat="1" ht="15.75" customHeight="1">
      <c r="A470" s="34"/>
    </row>
    <row r="471" spans="1:1" s="36" customFormat="1" ht="15.75" customHeight="1">
      <c r="A471" s="34"/>
    </row>
    <row r="472" spans="1:1" s="36" customFormat="1" ht="15.75" customHeight="1">
      <c r="A472" s="34"/>
    </row>
    <row r="473" spans="1:1" s="36" customFormat="1" ht="15.75" customHeight="1">
      <c r="A473" s="34"/>
    </row>
    <row r="474" spans="1:1" s="36" customFormat="1" ht="15.75" customHeight="1">
      <c r="A474" s="34"/>
    </row>
    <row r="475" spans="1:1" s="36" customFormat="1" ht="15.75" customHeight="1">
      <c r="A475" s="34"/>
    </row>
    <row r="476" spans="1:1" s="36" customFormat="1" ht="15.75" customHeight="1">
      <c r="A476" s="34"/>
    </row>
    <row r="477" spans="1:1" s="36" customFormat="1" ht="15.75" customHeight="1">
      <c r="A477" s="34"/>
    </row>
    <row r="478" spans="1:1" s="36" customFormat="1" ht="15.75" customHeight="1">
      <c r="A478" s="34"/>
    </row>
    <row r="479" spans="1:1" s="36" customFormat="1" ht="15.75" customHeight="1">
      <c r="A479" s="34"/>
    </row>
    <row r="480" spans="1:1" s="36" customFormat="1" ht="15.75" customHeight="1">
      <c r="A480" s="34"/>
    </row>
    <row r="481" spans="1:1" s="36" customFormat="1" ht="15.75" customHeight="1">
      <c r="A481" s="34"/>
    </row>
    <row r="482" spans="1:1" s="36" customFormat="1" ht="15.75" customHeight="1">
      <c r="A482" s="34"/>
    </row>
    <row r="483" spans="1:1" s="36" customFormat="1" ht="15.75" customHeight="1">
      <c r="A483" s="34"/>
    </row>
    <row r="484" spans="1:1" s="36" customFormat="1" ht="15.75" customHeight="1">
      <c r="A484" s="34"/>
    </row>
    <row r="485" spans="1:1" s="36" customFormat="1" ht="15.75" customHeight="1">
      <c r="A485" s="34"/>
    </row>
    <row r="486" spans="1:1" s="36" customFormat="1" ht="15.75" customHeight="1">
      <c r="A486" s="34"/>
    </row>
    <row r="487" spans="1:1" s="36" customFormat="1" ht="15.75" customHeight="1">
      <c r="A487" s="34"/>
    </row>
    <row r="488" spans="1:1" s="36" customFormat="1" ht="15.75" customHeight="1">
      <c r="A488" s="34"/>
    </row>
    <row r="489" spans="1:1" s="36" customFormat="1" ht="15.75" customHeight="1">
      <c r="A489" s="34"/>
    </row>
    <row r="490" spans="1:1" s="36" customFormat="1" ht="15.75" customHeight="1">
      <c r="A490" s="34"/>
    </row>
    <row r="491" spans="1:1" s="36" customFormat="1" ht="15.75" customHeight="1">
      <c r="A491" s="34"/>
    </row>
    <row r="492" spans="1:1" s="36" customFormat="1" ht="15.75" customHeight="1">
      <c r="A492" s="34"/>
    </row>
    <row r="493" spans="1:1" s="36" customFormat="1" ht="15.75" customHeight="1">
      <c r="A493" s="34"/>
    </row>
    <row r="494" spans="1:1" s="36" customFormat="1" ht="15.75" customHeight="1">
      <c r="A494" s="34"/>
    </row>
    <row r="495" spans="1:1" s="36" customFormat="1" ht="15.75" customHeight="1">
      <c r="A495" s="34"/>
    </row>
    <row r="496" spans="1:1" s="36" customFormat="1" ht="15.75" customHeight="1">
      <c r="A496" s="34"/>
    </row>
    <row r="497" spans="1:1" s="36" customFormat="1" ht="15.75" customHeight="1">
      <c r="A497" s="34"/>
    </row>
    <row r="498" spans="1:1" s="36" customFormat="1" ht="15.75" customHeight="1">
      <c r="A498" s="34"/>
    </row>
    <row r="499" spans="1:1" s="36" customFormat="1" ht="15.75" customHeight="1">
      <c r="A499" s="34"/>
    </row>
    <row r="500" spans="1:1" s="36" customFormat="1" ht="15.75" customHeight="1">
      <c r="A500" s="34"/>
    </row>
    <row r="501" spans="1:1" s="36" customFormat="1" ht="15.75" customHeight="1">
      <c r="A501" s="34"/>
    </row>
    <row r="502" spans="1:1" s="36" customFormat="1" ht="15.75" customHeight="1">
      <c r="A502" s="34"/>
    </row>
    <row r="503" spans="1:1" s="36" customFormat="1" ht="15.75" customHeight="1">
      <c r="A503" s="34"/>
    </row>
    <row r="504" spans="1:1" s="36" customFormat="1" ht="15.75" customHeight="1">
      <c r="A504" s="34"/>
    </row>
    <row r="505" spans="1:1" s="36" customFormat="1" ht="15.75" customHeight="1">
      <c r="A505" s="34"/>
    </row>
    <row r="506" spans="1:1" s="36" customFormat="1" ht="15.75" customHeight="1">
      <c r="A506" s="34"/>
    </row>
    <row r="507" spans="1:1" s="36" customFormat="1" ht="15.75" customHeight="1">
      <c r="A507" s="34"/>
    </row>
    <row r="508" spans="1:1" s="36" customFormat="1" ht="15.75" customHeight="1">
      <c r="A508" s="34"/>
    </row>
    <row r="509" spans="1:1" s="36" customFormat="1" ht="15.75" customHeight="1">
      <c r="A509" s="34"/>
    </row>
    <row r="510" spans="1:1" s="36" customFormat="1" ht="15.75" customHeight="1">
      <c r="A510" s="34"/>
    </row>
    <row r="511" spans="1:1" s="36" customFormat="1" ht="15.75" customHeight="1">
      <c r="A511" s="34"/>
    </row>
    <row r="512" spans="1:1" s="36" customFormat="1" ht="15.75" customHeight="1">
      <c r="A512" s="34"/>
    </row>
    <row r="513" spans="1:1" s="36" customFormat="1" ht="15.75" customHeight="1">
      <c r="A513" s="34"/>
    </row>
    <row r="514" spans="1:1" s="36" customFormat="1" ht="15.75" customHeight="1">
      <c r="A514" s="34"/>
    </row>
    <row r="515" spans="1:1" s="36" customFormat="1" ht="15.75" customHeight="1">
      <c r="A515" s="34"/>
    </row>
    <row r="516" spans="1:1" s="36" customFormat="1" ht="15.75" customHeight="1">
      <c r="A516" s="34"/>
    </row>
    <row r="517" spans="1:1" s="36" customFormat="1" ht="15.75" customHeight="1">
      <c r="A517" s="34"/>
    </row>
    <row r="518" spans="1:1" s="36" customFormat="1" ht="15.75" customHeight="1">
      <c r="A518" s="34"/>
    </row>
    <row r="519" spans="1:1" s="36" customFormat="1" ht="15.75" customHeight="1">
      <c r="A519" s="34"/>
    </row>
    <row r="520" spans="1:1" s="36" customFormat="1" ht="15.75" customHeight="1">
      <c r="A520" s="34"/>
    </row>
    <row r="521" spans="1:1" s="36" customFormat="1" ht="15.75" customHeight="1">
      <c r="A521" s="34"/>
    </row>
    <row r="522" spans="1:1" s="36" customFormat="1" ht="15.75" customHeight="1">
      <c r="A522" s="34"/>
    </row>
    <row r="523" spans="1:1" s="36" customFormat="1" ht="15.75" customHeight="1">
      <c r="A523" s="34"/>
    </row>
    <row r="524" spans="1:1" s="36" customFormat="1" ht="15.75" customHeight="1">
      <c r="A524" s="34"/>
    </row>
    <row r="525" spans="1:1" s="36" customFormat="1" ht="15.75" customHeight="1">
      <c r="A525" s="34"/>
    </row>
    <row r="526" spans="1:1" s="36" customFormat="1" ht="15.75" customHeight="1">
      <c r="A526" s="34"/>
    </row>
    <row r="527" spans="1:1" s="36" customFormat="1" ht="15.75" customHeight="1">
      <c r="A527" s="34"/>
    </row>
    <row r="528" spans="1:1" s="36" customFormat="1" ht="15.75" customHeight="1">
      <c r="A528" s="34"/>
    </row>
    <row r="529" spans="1:1" s="36" customFormat="1" ht="15.75" customHeight="1">
      <c r="A529" s="34"/>
    </row>
    <row r="530" spans="1:1" s="36" customFormat="1" ht="15.75" customHeight="1">
      <c r="A530" s="34"/>
    </row>
    <row r="531" spans="1:1" s="36" customFormat="1" ht="15.75" customHeight="1">
      <c r="A531" s="34"/>
    </row>
    <row r="532" spans="1:1" s="36" customFormat="1" ht="15.75" customHeight="1">
      <c r="A532" s="34"/>
    </row>
    <row r="533" spans="1:1" s="36" customFormat="1" ht="15.75" customHeight="1">
      <c r="A533" s="34"/>
    </row>
    <row r="534" spans="1:1" s="36" customFormat="1" ht="15.75" customHeight="1">
      <c r="A534" s="34"/>
    </row>
    <row r="535" spans="1:1" s="36" customFormat="1" ht="15.75" customHeight="1">
      <c r="A535" s="34"/>
    </row>
    <row r="536" spans="1:1" s="36" customFormat="1" ht="15.75" customHeight="1">
      <c r="A536" s="34"/>
    </row>
    <row r="537" spans="1:1" s="36" customFormat="1" ht="15.75" customHeight="1">
      <c r="A537" s="34"/>
    </row>
    <row r="538" spans="1:1" s="36" customFormat="1" ht="15.75" customHeight="1">
      <c r="A538" s="34"/>
    </row>
    <row r="539" spans="1:1" s="36" customFormat="1" ht="15.75" customHeight="1">
      <c r="A539" s="34"/>
    </row>
    <row r="540" spans="1:1" s="36" customFormat="1" ht="15.75" customHeight="1">
      <c r="A540" s="34"/>
    </row>
    <row r="541" spans="1:1" s="36" customFormat="1" ht="15.75" customHeight="1">
      <c r="A541" s="34"/>
    </row>
    <row r="542" spans="1:1" s="36" customFormat="1" ht="15.75" customHeight="1">
      <c r="A542" s="34"/>
    </row>
    <row r="543" spans="1:1" s="36" customFormat="1" ht="15.75" customHeight="1">
      <c r="A543" s="34"/>
    </row>
    <row r="544" spans="1:1" s="36" customFormat="1" ht="15.75" customHeight="1">
      <c r="A544" s="34"/>
    </row>
    <row r="545" spans="1:1" s="36" customFormat="1" ht="15.75" customHeight="1">
      <c r="A545" s="34"/>
    </row>
    <row r="546" spans="1:1" s="36" customFormat="1" ht="15.75" customHeight="1">
      <c r="A546" s="34"/>
    </row>
    <row r="547" spans="1:1" s="36" customFormat="1" ht="15.75" customHeight="1">
      <c r="A547" s="34"/>
    </row>
    <row r="548" spans="1:1" s="36" customFormat="1" ht="15.75" customHeight="1">
      <c r="A548" s="34"/>
    </row>
    <row r="549" spans="1:1" s="36" customFormat="1" ht="15.75" customHeight="1">
      <c r="A549" s="34"/>
    </row>
    <row r="550" spans="1:1" s="36" customFormat="1" ht="15.75" customHeight="1">
      <c r="A550" s="34"/>
    </row>
    <row r="551" spans="1:1" s="36" customFormat="1" ht="15.75" customHeight="1">
      <c r="A551" s="34"/>
    </row>
    <row r="552" spans="1:1" s="36" customFormat="1" ht="15.75" customHeight="1">
      <c r="A552" s="34"/>
    </row>
    <row r="553" spans="1:1" s="36" customFormat="1" ht="15.75" customHeight="1">
      <c r="A553" s="34"/>
    </row>
    <row r="554" spans="1:1" s="36" customFormat="1" ht="15.75" customHeight="1">
      <c r="A554" s="34"/>
    </row>
    <row r="555" spans="1:1" s="36" customFormat="1" ht="15.75" customHeight="1">
      <c r="A555" s="34"/>
    </row>
    <row r="556" spans="1:1" s="36" customFormat="1" ht="15.75" customHeight="1">
      <c r="A556" s="34"/>
    </row>
    <row r="557" spans="1:1" s="36" customFormat="1" ht="15.75" customHeight="1">
      <c r="A557" s="34"/>
    </row>
    <row r="558" spans="1:1" s="36" customFormat="1" ht="15.75" customHeight="1">
      <c r="A558" s="34"/>
    </row>
    <row r="559" spans="1:1" s="36" customFormat="1" ht="15.75" customHeight="1">
      <c r="A559" s="34"/>
    </row>
    <row r="560" spans="1:1" s="36" customFormat="1" ht="15.75" customHeight="1">
      <c r="A560" s="34"/>
    </row>
    <row r="561" spans="1:1" s="36" customFormat="1" ht="15.75" customHeight="1">
      <c r="A561" s="34"/>
    </row>
    <row r="562" spans="1:1" s="36" customFormat="1" ht="15.75" customHeight="1">
      <c r="A562" s="34"/>
    </row>
    <row r="563" spans="1:1" s="36" customFormat="1" ht="15.75" customHeight="1">
      <c r="A563" s="34"/>
    </row>
    <row r="564" spans="1:1" s="36" customFormat="1" ht="15.75" customHeight="1">
      <c r="A564" s="34"/>
    </row>
    <row r="565" spans="1:1" s="36" customFormat="1" ht="15.75" customHeight="1">
      <c r="A565" s="34"/>
    </row>
    <row r="566" spans="1:1" s="36" customFormat="1" ht="15.75" customHeight="1">
      <c r="A566" s="34"/>
    </row>
    <row r="567" spans="1:1" s="36" customFormat="1" ht="15.75" customHeight="1">
      <c r="A567" s="34"/>
    </row>
    <row r="568" spans="1:1" s="36" customFormat="1" ht="15.75" customHeight="1">
      <c r="A568" s="34"/>
    </row>
    <row r="569" spans="1:1" s="36" customFormat="1" ht="15.75" customHeight="1">
      <c r="A569" s="34"/>
    </row>
    <row r="570" spans="1:1" s="36" customFormat="1" ht="15.75" customHeight="1">
      <c r="A570" s="34"/>
    </row>
    <row r="571" spans="1:1" s="36" customFormat="1" ht="15.75" customHeight="1">
      <c r="A571" s="34"/>
    </row>
    <row r="572" spans="1:1" s="36" customFormat="1" ht="15.75" customHeight="1">
      <c r="A572" s="34"/>
    </row>
    <row r="573" spans="1:1" s="36" customFormat="1" ht="15.75" customHeight="1">
      <c r="A573" s="34"/>
    </row>
    <row r="574" spans="1:1" s="36" customFormat="1" ht="15.75" customHeight="1">
      <c r="A574" s="34"/>
    </row>
    <row r="575" spans="1:1" s="36" customFormat="1" ht="15.75" customHeight="1">
      <c r="A575" s="34"/>
    </row>
    <row r="576" spans="1:1" s="36" customFormat="1" ht="15.75" customHeight="1">
      <c r="A576" s="34"/>
    </row>
    <row r="577" spans="1:1" s="36" customFormat="1" ht="15.75" customHeight="1">
      <c r="A577" s="34"/>
    </row>
    <row r="578" spans="1:1" s="36" customFormat="1" ht="15.75" customHeight="1">
      <c r="A578" s="34"/>
    </row>
    <row r="579" spans="1:1" s="36" customFormat="1" ht="15.75" customHeight="1">
      <c r="A579" s="34"/>
    </row>
    <row r="580" spans="1:1" s="36" customFormat="1" ht="15.75" customHeight="1">
      <c r="A580" s="34"/>
    </row>
    <row r="581" spans="1:1" s="36" customFormat="1" ht="15.75" customHeight="1">
      <c r="A581" s="34"/>
    </row>
    <row r="582" spans="1:1" s="36" customFormat="1" ht="15.75" customHeight="1">
      <c r="A582" s="34"/>
    </row>
    <row r="583" spans="1:1" s="36" customFormat="1" ht="15.75" customHeight="1">
      <c r="A583" s="34"/>
    </row>
    <row r="584" spans="1:1" s="36" customFormat="1" ht="15.75" customHeight="1">
      <c r="A584" s="34"/>
    </row>
    <row r="585" spans="1:1" s="36" customFormat="1" ht="15.75" customHeight="1">
      <c r="A585" s="34"/>
    </row>
    <row r="586" spans="1:1" s="36" customFormat="1" ht="15.75" customHeight="1">
      <c r="A586" s="34"/>
    </row>
    <row r="587" spans="1:1" s="36" customFormat="1" ht="15.75" customHeight="1">
      <c r="A587" s="34"/>
    </row>
    <row r="588" spans="1:1" s="36" customFormat="1" ht="15.75" customHeight="1">
      <c r="A588" s="34"/>
    </row>
    <row r="589" spans="1:1" s="36" customFormat="1" ht="15.75" customHeight="1">
      <c r="A589" s="34"/>
    </row>
    <row r="590" spans="1:1" s="36" customFormat="1" ht="15.75" customHeight="1">
      <c r="A590" s="34"/>
    </row>
    <row r="591" spans="1:1" s="36" customFormat="1" ht="15.75" customHeight="1">
      <c r="A591" s="34"/>
    </row>
    <row r="592" spans="1:1" s="36" customFormat="1" ht="15.75" customHeight="1">
      <c r="A592" s="34"/>
    </row>
    <row r="593" spans="1:1" s="36" customFormat="1" ht="15.75" customHeight="1">
      <c r="A593" s="34"/>
    </row>
    <row r="594" spans="1:1" s="36" customFormat="1" ht="15.75" customHeight="1">
      <c r="A594" s="34"/>
    </row>
    <row r="595" spans="1:1" s="36" customFormat="1" ht="15.75" customHeight="1">
      <c r="A595" s="34"/>
    </row>
    <row r="596" spans="1:1" s="36" customFormat="1" ht="15.75" customHeight="1">
      <c r="A596" s="34"/>
    </row>
    <row r="597" spans="1:1" s="36" customFormat="1" ht="15.75" customHeight="1">
      <c r="A597" s="34"/>
    </row>
    <row r="598" spans="1:1" s="36" customFormat="1" ht="15.75" customHeight="1">
      <c r="A598" s="34"/>
    </row>
    <row r="599" spans="1:1" s="36" customFormat="1" ht="15.75" customHeight="1">
      <c r="A599" s="34"/>
    </row>
    <row r="600" spans="1:1" s="36" customFormat="1" ht="15.75" customHeight="1">
      <c r="A600" s="34"/>
    </row>
    <row r="601" spans="1:1" s="36" customFormat="1" ht="15.75" customHeight="1">
      <c r="A601" s="34"/>
    </row>
    <row r="602" spans="1:1" s="36" customFormat="1" ht="15.75" customHeight="1">
      <c r="A602" s="34"/>
    </row>
    <row r="603" spans="1:1" s="36" customFormat="1" ht="15.75" customHeight="1">
      <c r="A603" s="34"/>
    </row>
    <row r="604" spans="1:1" s="36" customFormat="1" ht="15.75" customHeight="1">
      <c r="A604" s="34"/>
    </row>
    <row r="605" spans="1:1" s="36" customFormat="1" ht="15.75" customHeight="1">
      <c r="A605" s="34"/>
    </row>
    <row r="606" spans="1:1" s="36" customFormat="1" ht="15.75" customHeight="1">
      <c r="A606" s="34"/>
    </row>
    <row r="607" spans="1:1" s="36" customFormat="1" ht="15.75" customHeight="1">
      <c r="A607" s="34"/>
    </row>
    <row r="608" spans="1:1" s="36" customFormat="1" ht="15.75" customHeight="1">
      <c r="A608" s="34"/>
    </row>
    <row r="609" spans="1:1" s="36" customFormat="1" ht="15.75" customHeight="1">
      <c r="A609" s="34"/>
    </row>
    <row r="610" spans="1:1" s="36" customFormat="1" ht="15.75" customHeight="1">
      <c r="A610" s="34"/>
    </row>
    <row r="611" spans="1:1" s="36" customFormat="1" ht="15.75" customHeight="1">
      <c r="A611" s="34"/>
    </row>
    <row r="612" spans="1:1" s="36" customFormat="1" ht="15.75" customHeight="1">
      <c r="A612" s="34"/>
    </row>
    <row r="613" spans="1:1" s="36" customFormat="1" ht="15.75" customHeight="1">
      <c r="A613" s="34"/>
    </row>
    <row r="614" spans="1:1" s="36" customFormat="1" ht="15.75" customHeight="1">
      <c r="A614" s="34"/>
    </row>
    <row r="615" spans="1:1" s="36" customFormat="1" ht="15.75" customHeight="1">
      <c r="A615" s="34"/>
    </row>
    <row r="616" spans="1:1" s="36" customFormat="1" ht="15.75" customHeight="1">
      <c r="A616" s="34"/>
    </row>
    <row r="617" spans="1:1" s="36" customFormat="1" ht="15.75" customHeight="1">
      <c r="A617" s="34"/>
    </row>
    <row r="618" spans="1:1" s="36" customFormat="1" ht="15.75" customHeight="1">
      <c r="A618" s="34"/>
    </row>
    <row r="619" spans="1:1" s="36" customFormat="1" ht="15.75" customHeight="1">
      <c r="A619" s="34"/>
    </row>
    <row r="620" spans="1:1" s="36" customFormat="1" ht="15.75" customHeight="1">
      <c r="A620" s="34"/>
    </row>
    <row r="621" spans="1:1" s="36" customFormat="1" ht="15.75" customHeight="1">
      <c r="A621" s="34"/>
    </row>
    <row r="622" spans="1:1" s="36" customFormat="1" ht="15.75" customHeight="1">
      <c r="A622" s="34"/>
    </row>
    <row r="623" spans="1:1" s="36" customFormat="1" ht="15.75" customHeight="1">
      <c r="A623" s="34"/>
    </row>
    <row r="624" spans="1:1" s="36" customFormat="1" ht="15.75" customHeight="1">
      <c r="A624" s="34"/>
    </row>
    <row r="625" spans="1:1" s="36" customFormat="1" ht="15.75" customHeight="1">
      <c r="A625" s="34"/>
    </row>
    <row r="626" spans="1:1" s="36" customFormat="1" ht="15.75" customHeight="1">
      <c r="A626" s="34"/>
    </row>
    <row r="627" spans="1:1" s="36" customFormat="1" ht="15.75" customHeight="1">
      <c r="A627" s="34"/>
    </row>
    <row r="628" spans="1:1" s="36" customFormat="1" ht="15.75" customHeight="1">
      <c r="A628" s="34"/>
    </row>
    <row r="629" spans="1:1" s="36" customFormat="1" ht="15.75" customHeight="1">
      <c r="A629" s="34"/>
    </row>
    <row r="630" spans="1:1" s="36" customFormat="1" ht="15.75" customHeight="1">
      <c r="A630" s="34"/>
    </row>
    <row r="631" spans="1:1" s="36" customFormat="1" ht="15.75" customHeight="1">
      <c r="A631" s="34"/>
    </row>
    <row r="632" spans="1:1" s="36" customFormat="1" ht="15.75" customHeight="1">
      <c r="A632" s="34"/>
    </row>
    <row r="633" spans="1:1" s="36" customFormat="1" ht="15.75" customHeight="1">
      <c r="A633" s="34"/>
    </row>
    <row r="634" spans="1:1" s="36" customFormat="1" ht="15.75" customHeight="1">
      <c r="A634" s="34"/>
    </row>
    <row r="635" spans="1:1" s="36" customFormat="1" ht="15.75" customHeight="1">
      <c r="A635" s="34"/>
    </row>
    <row r="636" spans="1:1" s="36" customFormat="1" ht="15.75" customHeight="1">
      <c r="A636" s="34"/>
    </row>
    <row r="637" spans="1:1" s="36" customFormat="1" ht="15.75" customHeight="1">
      <c r="A637" s="34"/>
    </row>
    <row r="638" spans="1:1" s="36" customFormat="1" ht="15.75" customHeight="1">
      <c r="A638" s="34"/>
    </row>
    <row r="639" spans="1:1" s="36" customFormat="1" ht="15.75" customHeight="1">
      <c r="A639" s="34"/>
    </row>
    <row r="640" spans="1:1" s="36" customFormat="1" ht="15.75" customHeight="1">
      <c r="A640" s="34"/>
    </row>
    <row r="641" spans="1:1" s="36" customFormat="1" ht="15.75" customHeight="1">
      <c r="A641" s="34"/>
    </row>
    <row r="642" spans="1:1" s="36" customFormat="1" ht="15.75" customHeight="1">
      <c r="A642" s="34"/>
    </row>
    <row r="643" spans="1:1" s="36" customFormat="1" ht="15.75" customHeight="1">
      <c r="A643" s="34"/>
    </row>
    <row r="644" spans="1:1" s="36" customFormat="1" ht="15.75" customHeight="1">
      <c r="A644" s="34"/>
    </row>
    <row r="645" spans="1:1" s="36" customFormat="1" ht="15.75" customHeight="1">
      <c r="A645" s="34"/>
    </row>
    <row r="646" spans="1:1" s="36" customFormat="1" ht="15.75" customHeight="1">
      <c r="A646" s="34"/>
    </row>
    <row r="647" spans="1:1" s="36" customFormat="1" ht="15.75" customHeight="1">
      <c r="A647" s="34"/>
    </row>
    <row r="648" spans="1:1" s="36" customFormat="1" ht="15.75" customHeight="1">
      <c r="A648" s="34"/>
    </row>
    <row r="649" spans="1:1" s="36" customFormat="1" ht="15.75" customHeight="1">
      <c r="A649" s="34"/>
    </row>
    <row r="650" spans="1:1" s="36" customFormat="1" ht="15.75" customHeight="1">
      <c r="A650" s="34"/>
    </row>
    <row r="651" spans="1:1" s="36" customFormat="1" ht="15.75" customHeight="1">
      <c r="A651" s="34"/>
    </row>
    <row r="652" spans="1:1" s="36" customFormat="1" ht="15.75" customHeight="1">
      <c r="A652" s="34"/>
    </row>
    <row r="653" spans="1:1" s="36" customFormat="1" ht="15.75" customHeight="1">
      <c r="A653" s="34"/>
    </row>
    <row r="654" spans="1:1" s="36" customFormat="1" ht="15.75" customHeight="1">
      <c r="A654" s="34"/>
    </row>
    <row r="655" spans="1:1" s="36" customFormat="1" ht="15.75" customHeight="1">
      <c r="A655" s="34"/>
    </row>
    <row r="656" spans="1:1" s="36" customFormat="1" ht="15.75" customHeight="1">
      <c r="A656" s="34"/>
    </row>
    <row r="657" spans="1:1" s="36" customFormat="1" ht="15.75" customHeight="1">
      <c r="A657" s="34"/>
    </row>
    <row r="658" spans="1:1" s="36" customFormat="1" ht="15.75" customHeight="1">
      <c r="A658" s="34"/>
    </row>
    <row r="659" spans="1:1" s="36" customFormat="1" ht="15.75" customHeight="1">
      <c r="A659" s="34"/>
    </row>
    <row r="660" spans="1:1" s="36" customFormat="1" ht="15.75" customHeight="1">
      <c r="A660" s="34"/>
    </row>
    <row r="661" spans="1:1" s="36" customFormat="1" ht="15.75" customHeight="1">
      <c r="A661" s="34"/>
    </row>
    <row r="662" spans="1:1" s="36" customFormat="1" ht="15.75" customHeight="1">
      <c r="A662" s="34"/>
    </row>
    <row r="663" spans="1:1" s="36" customFormat="1" ht="15.75" customHeight="1">
      <c r="A663" s="34"/>
    </row>
    <row r="664" spans="1:1" s="36" customFormat="1" ht="15.75" customHeight="1">
      <c r="A664" s="34"/>
    </row>
    <row r="665" spans="1:1" s="36" customFormat="1" ht="15.75" customHeight="1">
      <c r="A665" s="34"/>
    </row>
    <row r="666" spans="1:1" s="36" customFormat="1" ht="15.75" customHeight="1">
      <c r="A666" s="34"/>
    </row>
    <row r="667" spans="1:1" s="36" customFormat="1" ht="15.75" customHeight="1">
      <c r="A667" s="34"/>
    </row>
    <row r="668" spans="1:1" s="36" customFormat="1" ht="15.75" customHeight="1">
      <c r="A668" s="34"/>
    </row>
    <row r="669" spans="1:1" s="36" customFormat="1" ht="15.75" customHeight="1">
      <c r="A669" s="34"/>
    </row>
    <row r="670" spans="1:1" s="36" customFormat="1" ht="15.75" customHeight="1">
      <c r="A670" s="34"/>
    </row>
    <row r="671" spans="1:1" s="36" customFormat="1" ht="15.75" customHeight="1">
      <c r="A671" s="34"/>
    </row>
    <row r="672" spans="1:1" s="36" customFormat="1" ht="15.75" customHeight="1">
      <c r="A672" s="34"/>
    </row>
    <row r="673" spans="1:1" s="36" customFormat="1" ht="15.75" customHeight="1">
      <c r="A673" s="34"/>
    </row>
    <row r="674" spans="1:1" s="36" customFormat="1" ht="15.75" customHeight="1">
      <c r="A674" s="34"/>
    </row>
    <row r="675" spans="1:1" s="36" customFormat="1" ht="15.75" customHeight="1">
      <c r="A675" s="34"/>
    </row>
    <row r="676" spans="1:1" s="36" customFormat="1" ht="15.75" customHeight="1">
      <c r="A676" s="34"/>
    </row>
    <row r="677" spans="1:1" s="36" customFormat="1" ht="15.75" customHeight="1">
      <c r="A677" s="34"/>
    </row>
    <row r="678" spans="1:1" s="36" customFormat="1" ht="15.75" customHeight="1">
      <c r="A678" s="34"/>
    </row>
    <row r="679" spans="1:1" s="36" customFormat="1" ht="15.75" customHeight="1">
      <c r="A679" s="34"/>
    </row>
    <row r="680" spans="1:1" s="36" customFormat="1" ht="15.75" customHeight="1">
      <c r="A680" s="34"/>
    </row>
    <row r="681" spans="1:1" s="36" customFormat="1" ht="15.75" customHeight="1">
      <c r="A681" s="34"/>
    </row>
    <row r="682" spans="1:1" s="36" customFormat="1" ht="15.75" customHeight="1">
      <c r="A682" s="34"/>
    </row>
    <row r="683" spans="1:1" s="36" customFormat="1" ht="15.75" customHeight="1">
      <c r="A683" s="34"/>
    </row>
    <row r="684" spans="1:1" s="36" customFormat="1" ht="15.75" customHeight="1">
      <c r="A684" s="34"/>
    </row>
    <row r="685" spans="1:1" s="36" customFormat="1" ht="15.75" customHeight="1">
      <c r="A685" s="34"/>
    </row>
    <row r="686" spans="1:1" s="36" customFormat="1" ht="15.75" customHeight="1">
      <c r="A686" s="34"/>
    </row>
    <row r="687" spans="1:1" s="36" customFormat="1" ht="15.75" customHeight="1">
      <c r="A687" s="34"/>
    </row>
    <row r="688" spans="1:1" s="36" customFormat="1" ht="15.75" customHeight="1">
      <c r="A688" s="34"/>
    </row>
    <row r="689" spans="1:1" s="36" customFormat="1" ht="15.75" customHeight="1">
      <c r="A689" s="34"/>
    </row>
    <row r="690" spans="1:1" s="36" customFormat="1" ht="15.75" customHeight="1">
      <c r="A690" s="34"/>
    </row>
    <row r="691" spans="1:1" s="36" customFormat="1" ht="15.75" customHeight="1">
      <c r="A691" s="34"/>
    </row>
    <row r="692" spans="1:1" s="36" customFormat="1" ht="15.75" customHeight="1">
      <c r="A692" s="34"/>
    </row>
    <row r="693" spans="1:1" s="36" customFormat="1" ht="15.75" customHeight="1">
      <c r="A693" s="34"/>
    </row>
    <row r="694" spans="1:1" s="36" customFormat="1" ht="15.75" customHeight="1">
      <c r="A694" s="34"/>
    </row>
    <row r="695" spans="1:1" s="36" customFormat="1" ht="15.75" customHeight="1">
      <c r="A695" s="34"/>
    </row>
    <row r="696" spans="1:1" s="36" customFormat="1" ht="15.75" customHeight="1">
      <c r="A696" s="34"/>
    </row>
    <row r="697" spans="1:1" s="36" customFormat="1" ht="15.75" customHeight="1">
      <c r="A697" s="34"/>
    </row>
    <row r="698" spans="1:1" s="36" customFormat="1" ht="15.75" customHeight="1">
      <c r="A698" s="34"/>
    </row>
    <row r="699" spans="1:1" s="36" customFormat="1" ht="15.75" customHeight="1">
      <c r="A699" s="34"/>
    </row>
    <row r="700" spans="1:1" s="36" customFormat="1" ht="15.75" customHeight="1">
      <c r="A700" s="34"/>
    </row>
    <row r="701" spans="1:1" s="36" customFormat="1" ht="15.75" customHeight="1">
      <c r="A701" s="34"/>
    </row>
    <row r="702" spans="1:1" s="36" customFormat="1" ht="15.75" customHeight="1">
      <c r="A702" s="34"/>
    </row>
    <row r="703" spans="1:1" s="36" customFormat="1" ht="15.75" customHeight="1">
      <c r="A703" s="34"/>
    </row>
    <row r="704" spans="1:1" s="36" customFormat="1" ht="15.75" customHeight="1">
      <c r="A704" s="34"/>
    </row>
    <row r="705" spans="1:1" s="36" customFormat="1" ht="15.75" customHeight="1">
      <c r="A705" s="34"/>
    </row>
    <row r="706" spans="1:1" s="36" customFormat="1" ht="15.75" customHeight="1">
      <c r="A706" s="34"/>
    </row>
    <row r="707" spans="1:1" s="36" customFormat="1" ht="15.75" customHeight="1">
      <c r="A707" s="34"/>
    </row>
    <row r="708" spans="1:1" s="36" customFormat="1" ht="15.75" customHeight="1">
      <c r="A708" s="34"/>
    </row>
    <row r="709" spans="1:1" s="36" customFormat="1" ht="15.75" customHeight="1">
      <c r="A709" s="34"/>
    </row>
    <row r="710" spans="1:1" s="36" customFormat="1" ht="15.75" customHeight="1">
      <c r="A710" s="34"/>
    </row>
    <row r="711" spans="1:1" s="36" customFormat="1" ht="15.75" customHeight="1">
      <c r="A711" s="34"/>
    </row>
    <row r="712" spans="1:1" s="36" customFormat="1" ht="15.75" customHeight="1">
      <c r="A712" s="34"/>
    </row>
    <row r="713" spans="1:1" s="36" customFormat="1" ht="15.75" customHeight="1">
      <c r="A713" s="34"/>
    </row>
    <row r="714" spans="1:1" s="36" customFormat="1" ht="15.75" customHeight="1">
      <c r="A714" s="34"/>
    </row>
    <row r="715" spans="1:1" s="36" customFormat="1" ht="15.75" customHeight="1">
      <c r="A715" s="34"/>
    </row>
    <row r="716" spans="1:1" s="36" customFormat="1" ht="15.75" customHeight="1">
      <c r="A716" s="34"/>
    </row>
    <row r="717" spans="1:1" s="36" customFormat="1" ht="15.75" customHeight="1">
      <c r="A717" s="34"/>
    </row>
    <row r="718" spans="1:1" s="36" customFormat="1" ht="15.75" customHeight="1">
      <c r="A718" s="34"/>
    </row>
    <row r="719" spans="1:1" s="36" customFormat="1" ht="15.75" customHeight="1">
      <c r="A719" s="34"/>
    </row>
    <row r="720" spans="1:1" s="36" customFormat="1" ht="15.75" customHeight="1">
      <c r="A720" s="34"/>
    </row>
    <row r="721" spans="1:1" s="36" customFormat="1" ht="15.75" customHeight="1">
      <c r="A721" s="34"/>
    </row>
    <row r="722" spans="1:1" s="36" customFormat="1" ht="15.75" customHeight="1">
      <c r="A722" s="34"/>
    </row>
    <row r="723" spans="1:1" s="36" customFormat="1" ht="15.75" customHeight="1">
      <c r="A723" s="34"/>
    </row>
    <row r="724" spans="1:1" s="36" customFormat="1" ht="15.75" customHeight="1">
      <c r="A724" s="34"/>
    </row>
    <row r="725" spans="1:1" s="36" customFormat="1" ht="15.75" customHeight="1">
      <c r="A725" s="34"/>
    </row>
    <row r="726" spans="1:1" s="36" customFormat="1" ht="15.75" customHeight="1">
      <c r="A726" s="34"/>
    </row>
    <row r="727" spans="1:1" s="36" customFormat="1" ht="15.75" customHeight="1">
      <c r="A727" s="34"/>
    </row>
    <row r="728" spans="1:1" s="36" customFormat="1" ht="15.75" customHeight="1">
      <c r="A728" s="34"/>
    </row>
    <row r="729" spans="1:1" s="36" customFormat="1" ht="15.75" customHeight="1">
      <c r="A729" s="34"/>
    </row>
    <row r="730" spans="1:1" s="36" customFormat="1" ht="15.75" customHeight="1">
      <c r="A730" s="34"/>
    </row>
    <row r="731" spans="1:1" s="36" customFormat="1" ht="15.75" customHeight="1">
      <c r="A731" s="34"/>
    </row>
    <row r="732" spans="1:1" s="36" customFormat="1" ht="15.75" customHeight="1">
      <c r="A732" s="34"/>
    </row>
    <row r="733" spans="1:1" s="36" customFormat="1" ht="15.75" customHeight="1">
      <c r="A733" s="34"/>
    </row>
    <row r="734" spans="1:1" s="36" customFormat="1" ht="15.75" customHeight="1">
      <c r="A734" s="34"/>
    </row>
    <row r="735" spans="1:1" s="36" customFormat="1" ht="15.75" customHeight="1">
      <c r="A735" s="34"/>
    </row>
    <row r="736" spans="1:1" s="36" customFormat="1" ht="15.75" customHeight="1">
      <c r="A736" s="34"/>
    </row>
    <row r="737" spans="1:1" s="36" customFormat="1" ht="15.75" customHeight="1">
      <c r="A737" s="34"/>
    </row>
    <row r="738" spans="1:1" s="36" customFormat="1" ht="15.75" customHeight="1">
      <c r="A738" s="34"/>
    </row>
    <row r="739" spans="1:1" s="36" customFormat="1" ht="15.75" customHeight="1">
      <c r="A739" s="34"/>
    </row>
    <row r="740" spans="1:1" s="36" customFormat="1" ht="15.75" customHeight="1">
      <c r="A740" s="34"/>
    </row>
    <row r="741" spans="1:1" s="36" customFormat="1" ht="15.75" customHeight="1">
      <c r="A741" s="34"/>
    </row>
    <row r="742" spans="1:1" s="36" customFormat="1" ht="15.75" customHeight="1">
      <c r="A742" s="34"/>
    </row>
    <row r="743" spans="1:1" s="36" customFormat="1" ht="15.75" customHeight="1">
      <c r="A743" s="34"/>
    </row>
    <row r="744" spans="1:1" s="36" customFormat="1" ht="15.75" customHeight="1">
      <c r="A744" s="34"/>
    </row>
    <row r="745" spans="1:1" s="36" customFormat="1" ht="15.75" customHeight="1">
      <c r="A745" s="34"/>
    </row>
    <row r="746" spans="1:1" s="36" customFormat="1" ht="15.75" customHeight="1">
      <c r="A746" s="34"/>
    </row>
    <row r="747" spans="1:1" s="36" customFormat="1" ht="15.75" customHeight="1">
      <c r="A747" s="34"/>
    </row>
    <row r="748" spans="1:1" s="36" customFormat="1" ht="15.75" customHeight="1">
      <c r="A748" s="34"/>
    </row>
    <row r="749" spans="1:1" s="36" customFormat="1" ht="15.75" customHeight="1">
      <c r="A749" s="34"/>
    </row>
    <row r="750" spans="1:1" s="36" customFormat="1" ht="15.75" customHeight="1">
      <c r="A750" s="34"/>
    </row>
    <row r="751" spans="1:1" s="36" customFormat="1" ht="15.75" customHeight="1">
      <c r="A751" s="34"/>
    </row>
    <row r="752" spans="1:1" s="36" customFormat="1" ht="15.75" customHeight="1">
      <c r="A752" s="34"/>
    </row>
    <row r="753" spans="1:1" s="36" customFormat="1" ht="15.75" customHeight="1">
      <c r="A753" s="34"/>
    </row>
    <row r="754" spans="1:1" s="36" customFormat="1" ht="15.75" customHeight="1">
      <c r="A754" s="34"/>
    </row>
    <row r="755" spans="1:1" s="36" customFormat="1" ht="15.75" customHeight="1">
      <c r="A755" s="34"/>
    </row>
    <row r="756" spans="1:1" s="36" customFormat="1" ht="15.75" customHeight="1">
      <c r="A756" s="34"/>
    </row>
    <row r="757" spans="1:1" s="36" customFormat="1" ht="15.75" customHeight="1">
      <c r="A757" s="34"/>
    </row>
    <row r="758" spans="1:1" s="36" customFormat="1" ht="15.75" customHeight="1">
      <c r="A758" s="34"/>
    </row>
    <row r="759" spans="1:1" s="36" customFormat="1" ht="15.75" customHeight="1">
      <c r="A759" s="34"/>
    </row>
    <row r="760" spans="1:1" s="36" customFormat="1" ht="15.75" customHeight="1">
      <c r="A760" s="34"/>
    </row>
    <row r="761" spans="1:1" s="36" customFormat="1" ht="15.75" customHeight="1">
      <c r="A761" s="34"/>
    </row>
    <row r="762" spans="1:1" s="36" customFormat="1" ht="15.75" customHeight="1">
      <c r="A762" s="34"/>
    </row>
    <row r="763" spans="1:1" s="36" customFormat="1" ht="15.75" customHeight="1">
      <c r="A763" s="34"/>
    </row>
    <row r="764" spans="1:1" s="36" customFormat="1" ht="15.75" customHeight="1">
      <c r="A764" s="34"/>
    </row>
    <row r="765" spans="1:1" s="36" customFormat="1" ht="15.75" customHeight="1">
      <c r="A765" s="34"/>
    </row>
    <row r="766" spans="1:1" s="36" customFormat="1" ht="15.75" customHeight="1">
      <c r="A766" s="34"/>
    </row>
    <row r="767" spans="1:1" s="36" customFormat="1" ht="15.75" customHeight="1">
      <c r="A767" s="34"/>
    </row>
    <row r="768" spans="1:1" s="36" customFormat="1" ht="15.75" customHeight="1">
      <c r="A768" s="34"/>
    </row>
    <row r="769" spans="1:1" s="36" customFormat="1" ht="15.75" customHeight="1">
      <c r="A769" s="34"/>
    </row>
    <row r="770" spans="1:1" s="36" customFormat="1" ht="15.75" customHeight="1">
      <c r="A770" s="34"/>
    </row>
    <row r="771" spans="1:1" s="36" customFormat="1" ht="15.75" customHeight="1">
      <c r="A771" s="34"/>
    </row>
    <row r="772" spans="1:1" s="36" customFormat="1" ht="15.75" customHeight="1">
      <c r="A772" s="34"/>
    </row>
    <row r="773" spans="1:1" s="36" customFormat="1" ht="15.75" customHeight="1">
      <c r="A773" s="34"/>
    </row>
    <row r="774" spans="1:1" s="36" customFormat="1" ht="15.75" customHeight="1">
      <c r="A774" s="34"/>
    </row>
    <row r="775" spans="1:1" s="36" customFormat="1" ht="15.75" customHeight="1">
      <c r="A775" s="34"/>
    </row>
    <row r="776" spans="1:1" s="36" customFormat="1" ht="15.75" customHeight="1">
      <c r="A776" s="34"/>
    </row>
    <row r="777" spans="1:1" s="36" customFormat="1" ht="15.75" customHeight="1">
      <c r="A777" s="34"/>
    </row>
    <row r="778" spans="1:1" s="36" customFormat="1" ht="15.75" customHeight="1">
      <c r="A778" s="34"/>
    </row>
    <row r="779" spans="1:1" s="36" customFormat="1" ht="15.75" customHeight="1">
      <c r="A779" s="34"/>
    </row>
    <row r="780" spans="1:1" s="36" customFormat="1" ht="15.75" customHeight="1">
      <c r="A780" s="34"/>
    </row>
    <row r="781" spans="1:1" s="36" customFormat="1" ht="15.75" customHeight="1">
      <c r="A781" s="34"/>
    </row>
    <row r="782" spans="1:1" s="36" customFormat="1" ht="15.75" customHeight="1">
      <c r="A782" s="34"/>
    </row>
    <row r="783" spans="1:1" s="36" customFormat="1" ht="15.75" customHeight="1">
      <c r="A783" s="34"/>
    </row>
    <row r="784" spans="1:1" s="36" customFormat="1" ht="15.75" customHeight="1">
      <c r="A784" s="34"/>
    </row>
    <row r="785" spans="1:1" s="36" customFormat="1" ht="15.75" customHeight="1">
      <c r="A785" s="34"/>
    </row>
    <row r="786" spans="1:1" s="36" customFormat="1" ht="15.75" customHeight="1">
      <c r="A786" s="34"/>
    </row>
    <row r="787" spans="1:1" s="36" customFormat="1" ht="15.75" customHeight="1">
      <c r="A787" s="34"/>
    </row>
    <row r="788" spans="1:1" s="36" customFormat="1" ht="15.75" customHeight="1">
      <c r="A788" s="34"/>
    </row>
    <row r="789" spans="1:1" s="36" customFormat="1" ht="15.75" customHeight="1">
      <c r="A789" s="34"/>
    </row>
    <row r="790" spans="1:1" s="36" customFormat="1" ht="15.75" customHeight="1">
      <c r="A790" s="34"/>
    </row>
    <row r="791" spans="1:1" s="36" customFormat="1" ht="15.75" customHeight="1">
      <c r="A791" s="34"/>
    </row>
    <row r="792" spans="1:1" s="36" customFormat="1" ht="15.75" customHeight="1">
      <c r="A792" s="34"/>
    </row>
    <row r="793" spans="1:1" s="36" customFormat="1" ht="15.75" customHeight="1">
      <c r="A793" s="34"/>
    </row>
    <row r="794" spans="1:1" s="36" customFormat="1" ht="15.75" customHeight="1">
      <c r="A794" s="34"/>
    </row>
    <row r="795" spans="1:1" s="36" customFormat="1" ht="15.75" customHeight="1">
      <c r="A795" s="34"/>
    </row>
    <row r="796" spans="1:1" s="36" customFormat="1" ht="15.75" customHeight="1">
      <c r="A796" s="34"/>
    </row>
    <row r="797" spans="1:1" s="36" customFormat="1" ht="15.75" customHeight="1">
      <c r="A797" s="34"/>
    </row>
    <row r="798" spans="1:1" s="36" customFormat="1" ht="15.75" customHeight="1">
      <c r="A798" s="34"/>
    </row>
    <row r="799" spans="1:1" s="36" customFormat="1" ht="15.75" customHeight="1">
      <c r="A799" s="34"/>
    </row>
    <row r="800" spans="1:1" s="36" customFormat="1" ht="15.75" customHeight="1">
      <c r="A800" s="34"/>
    </row>
    <row r="801" spans="1:1" s="36" customFormat="1" ht="15.75" customHeight="1">
      <c r="A801" s="34"/>
    </row>
    <row r="802" spans="1:1" s="36" customFormat="1" ht="15.75" customHeight="1">
      <c r="A802" s="34"/>
    </row>
    <row r="803" spans="1:1" s="36" customFormat="1" ht="15.75" customHeight="1">
      <c r="A803" s="34"/>
    </row>
    <row r="804" spans="1:1" s="36" customFormat="1" ht="15.75" customHeight="1">
      <c r="A804" s="34"/>
    </row>
    <row r="805" spans="1:1" s="36" customFormat="1" ht="15.75" customHeight="1">
      <c r="A805" s="34"/>
    </row>
    <row r="806" spans="1:1" s="36" customFormat="1" ht="15.75" customHeight="1">
      <c r="A806" s="34"/>
    </row>
    <row r="807" spans="1:1" s="36" customFormat="1" ht="15.75" customHeight="1">
      <c r="A807" s="34"/>
    </row>
    <row r="808" spans="1:1" s="36" customFormat="1" ht="15.75" customHeight="1">
      <c r="A808" s="34"/>
    </row>
    <row r="809" spans="1:1" s="36" customFormat="1" ht="15.75" customHeight="1">
      <c r="A809" s="34"/>
    </row>
    <row r="810" spans="1:1" s="36" customFormat="1" ht="15.75" customHeight="1">
      <c r="A810" s="34"/>
    </row>
    <row r="811" spans="1:1" s="36" customFormat="1" ht="15.75" customHeight="1">
      <c r="A811" s="34"/>
    </row>
    <row r="812" spans="1:1" s="36" customFormat="1" ht="15.75" customHeight="1">
      <c r="A812" s="34"/>
    </row>
    <row r="813" spans="1:1" s="36" customFormat="1" ht="15.75" customHeight="1">
      <c r="A813" s="34"/>
    </row>
    <row r="814" spans="1:1" s="36" customFormat="1" ht="15.75" customHeight="1">
      <c r="A814" s="34"/>
    </row>
    <row r="815" spans="1:1" s="36" customFormat="1" ht="15.75" customHeight="1">
      <c r="A815" s="34"/>
    </row>
    <row r="816" spans="1:1" s="36" customFormat="1" ht="15.75" customHeight="1">
      <c r="A816" s="34"/>
    </row>
    <row r="817" spans="1:1" s="36" customFormat="1" ht="15.75" customHeight="1">
      <c r="A817" s="34"/>
    </row>
    <row r="818" spans="1:1" s="36" customFormat="1" ht="15.75" customHeight="1">
      <c r="A818" s="34"/>
    </row>
    <row r="819" spans="1:1" s="36" customFormat="1" ht="15.75" customHeight="1">
      <c r="A819" s="34"/>
    </row>
    <row r="820" spans="1:1" s="36" customFormat="1" ht="15.75" customHeight="1">
      <c r="A820" s="34"/>
    </row>
    <row r="821" spans="1:1" s="36" customFormat="1" ht="15.75" customHeight="1">
      <c r="A821" s="34"/>
    </row>
    <row r="822" spans="1:1" s="36" customFormat="1" ht="15.75" customHeight="1">
      <c r="A822" s="34"/>
    </row>
    <row r="823" spans="1:1" s="36" customFormat="1" ht="15.75" customHeight="1">
      <c r="A823" s="34"/>
    </row>
    <row r="824" spans="1:1" s="36" customFormat="1" ht="15.75" customHeight="1">
      <c r="A824" s="34"/>
    </row>
    <row r="825" spans="1:1" s="36" customFormat="1" ht="15.75" customHeight="1">
      <c r="A825" s="34"/>
    </row>
    <row r="826" spans="1:1" s="36" customFormat="1" ht="15.75" customHeight="1">
      <c r="A826" s="34"/>
    </row>
    <row r="827" spans="1:1" s="36" customFormat="1" ht="15.75" customHeight="1">
      <c r="A827" s="34"/>
    </row>
    <row r="828" spans="1:1" s="36" customFormat="1" ht="15.75" customHeight="1">
      <c r="A828" s="34"/>
    </row>
    <row r="829" spans="1:1" s="36" customFormat="1" ht="15.75" customHeight="1">
      <c r="A829" s="34"/>
    </row>
    <row r="830" spans="1:1" s="36" customFormat="1" ht="15.75" customHeight="1">
      <c r="A830" s="34"/>
    </row>
    <row r="831" spans="1:1" s="36" customFormat="1" ht="15.75" customHeight="1">
      <c r="A831" s="34"/>
    </row>
    <row r="832" spans="1:1" s="36" customFormat="1" ht="15.75" customHeight="1">
      <c r="A832" s="34"/>
    </row>
    <row r="833" spans="1:1" s="36" customFormat="1" ht="15.75" customHeight="1">
      <c r="A833" s="34"/>
    </row>
    <row r="834" spans="1:1" s="36" customFormat="1" ht="15.75" customHeight="1">
      <c r="A834" s="34"/>
    </row>
    <row r="835" spans="1:1" s="36" customFormat="1" ht="15.75" customHeight="1">
      <c r="A835" s="34"/>
    </row>
    <row r="836" spans="1:1" s="36" customFormat="1" ht="15.75" customHeight="1">
      <c r="A836" s="34"/>
    </row>
    <row r="837" spans="1:1" s="36" customFormat="1" ht="15.75" customHeight="1">
      <c r="A837" s="34"/>
    </row>
    <row r="838" spans="1:1" s="36" customFormat="1" ht="15.75" customHeight="1">
      <c r="A838" s="34"/>
    </row>
    <row r="839" spans="1:1" s="36" customFormat="1" ht="15.75" customHeight="1">
      <c r="A839" s="34"/>
    </row>
    <row r="840" spans="1:1" s="36" customFormat="1" ht="15.75" customHeight="1">
      <c r="A840" s="34"/>
    </row>
    <row r="841" spans="1:1" s="36" customFormat="1" ht="15.75" customHeight="1">
      <c r="A841" s="34"/>
    </row>
    <row r="842" spans="1:1" s="36" customFormat="1" ht="15.75" customHeight="1">
      <c r="A842" s="34"/>
    </row>
    <row r="843" spans="1:1" s="36" customFormat="1" ht="15.75" customHeight="1">
      <c r="A843" s="34"/>
    </row>
    <row r="844" spans="1:1" s="36" customFormat="1" ht="15.75" customHeight="1">
      <c r="A844" s="34"/>
    </row>
    <row r="845" spans="1:1" s="36" customFormat="1" ht="15.75" customHeight="1">
      <c r="A845" s="34"/>
    </row>
    <row r="846" spans="1:1" s="36" customFormat="1" ht="15.75" customHeight="1">
      <c r="A846" s="34"/>
    </row>
    <row r="847" spans="1:1" s="36" customFormat="1" ht="15.75" customHeight="1">
      <c r="A847" s="34"/>
    </row>
    <row r="848" spans="1:1" s="36" customFormat="1" ht="15.75" customHeight="1">
      <c r="A848" s="34"/>
    </row>
    <row r="849" spans="1:1" s="36" customFormat="1" ht="15.75" customHeight="1">
      <c r="A849" s="34"/>
    </row>
    <row r="850" spans="1:1" s="36" customFormat="1" ht="15.75" customHeight="1">
      <c r="A850" s="34"/>
    </row>
    <row r="851" spans="1:1" s="36" customFormat="1" ht="15.75" customHeight="1">
      <c r="A851" s="34"/>
    </row>
    <row r="852" spans="1:1" s="36" customFormat="1" ht="15.75" customHeight="1">
      <c r="A852" s="34"/>
    </row>
    <row r="853" spans="1:1" s="36" customFormat="1" ht="15.75" customHeight="1">
      <c r="A853" s="34"/>
    </row>
    <row r="854" spans="1:1" s="36" customFormat="1" ht="15.75" customHeight="1">
      <c r="A854" s="34"/>
    </row>
    <row r="855" spans="1:1" s="36" customFormat="1" ht="15.75" customHeight="1">
      <c r="A855" s="34"/>
    </row>
    <row r="856" spans="1:1" s="36" customFormat="1" ht="15.75" customHeight="1">
      <c r="A856" s="34"/>
    </row>
    <row r="857" spans="1:1" s="36" customFormat="1" ht="15.75" customHeight="1">
      <c r="A857" s="34"/>
    </row>
    <row r="858" spans="1:1" s="36" customFormat="1" ht="15.75" customHeight="1">
      <c r="A858" s="34"/>
    </row>
    <row r="859" spans="1:1" s="36" customFormat="1" ht="15.75" customHeight="1">
      <c r="A859" s="34"/>
    </row>
    <row r="860" spans="1:1" s="36" customFormat="1" ht="15.75" customHeight="1">
      <c r="A860" s="34"/>
    </row>
    <row r="861" spans="1:1" s="36" customFormat="1" ht="15.75" customHeight="1">
      <c r="A861" s="34"/>
    </row>
    <row r="862" spans="1:1" s="36" customFormat="1" ht="15.75" customHeight="1">
      <c r="A862" s="34"/>
    </row>
    <row r="863" spans="1:1" s="36" customFormat="1" ht="15.75" customHeight="1">
      <c r="A863" s="34"/>
    </row>
    <row r="864" spans="1:1" s="36" customFormat="1" ht="15.75" customHeight="1">
      <c r="A864" s="34"/>
    </row>
    <row r="865" spans="1:1" s="36" customFormat="1" ht="15.75" customHeight="1">
      <c r="A865" s="34"/>
    </row>
    <row r="866" spans="1:1" s="36" customFormat="1" ht="15.75" customHeight="1">
      <c r="A866" s="34"/>
    </row>
    <row r="867" spans="1:1" s="36" customFormat="1" ht="15.75" customHeight="1">
      <c r="A867" s="34"/>
    </row>
    <row r="868" spans="1:1" s="36" customFormat="1" ht="15.75" customHeight="1">
      <c r="A868" s="34"/>
    </row>
    <row r="869" spans="1:1" s="36" customFormat="1" ht="15.75" customHeight="1">
      <c r="A869" s="34"/>
    </row>
    <row r="870" spans="1:1" s="36" customFormat="1" ht="15.75" customHeight="1">
      <c r="A870" s="34"/>
    </row>
    <row r="871" spans="1:1" s="36" customFormat="1" ht="15.75" customHeight="1">
      <c r="A871" s="34"/>
    </row>
    <row r="872" spans="1:1" s="36" customFormat="1" ht="15.75" customHeight="1">
      <c r="A872" s="34"/>
    </row>
    <row r="873" spans="1:1" s="36" customFormat="1" ht="15.75" customHeight="1">
      <c r="A873" s="34"/>
    </row>
    <row r="874" spans="1:1" s="36" customFormat="1" ht="15.75" customHeight="1">
      <c r="A874" s="34"/>
    </row>
    <row r="875" spans="1:1" s="36" customFormat="1" ht="15.75" customHeight="1">
      <c r="A875" s="34"/>
    </row>
    <row r="876" spans="1:1" s="36" customFormat="1" ht="15.75" customHeight="1">
      <c r="A876" s="34"/>
    </row>
    <row r="877" spans="1:1" s="36" customFormat="1" ht="15.75" customHeight="1">
      <c r="A877" s="34"/>
    </row>
    <row r="878" spans="1:1" s="36" customFormat="1" ht="15.75" customHeight="1">
      <c r="A878" s="34"/>
    </row>
    <row r="879" spans="1:1" s="36" customFormat="1" ht="15.75" customHeight="1">
      <c r="A879" s="34"/>
    </row>
    <row r="880" spans="1:1" s="36" customFormat="1" ht="15.75" customHeight="1">
      <c r="A880" s="34"/>
    </row>
    <row r="881" spans="1:1" s="36" customFormat="1" ht="15.75" customHeight="1">
      <c r="A881" s="34"/>
    </row>
    <row r="882" spans="1:1" s="36" customFormat="1" ht="15.75" customHeight="1">
      <c r="A882" s="34"/>
    </row>
    <row r="883" spans="1:1" s="36" customFormat="1" ht="15.75" customHeight="1">
      <c r="A883" s="34"/>
    </row>
    <row r="884" spans="1:1" s="36" customFormat="1" ht="15.75" customHeight="1">
      <c r="A884" s="34"/>
    </row>
    <row r="885" spans="1:1" s="36" customFormat="1" ht="15.75" customHeight="1">
      <c r="A885" s="34"/>
    </row>
    <row r="886" spans="1:1" s="36" customFormat="1" ht="15.75" customHeight="1">
      <c r="A886" s="34"/>
    </row>
    <row r="887" spans="1:1" s="36" customFormat="1" ht="15.75" customHeight="1">
      <c r="A887" s="34"/>
    </row>
    <row r="888" spans="1:1" s="36" customFormat="1" ht="15.75" customHeight="1">
      <c r="A888" s="34"/>
    </row>
    <row r="889" spans="1:1" s="36" customFormat="1" ht="15.75" customHeight="1">
      <c r="A889" s="34"/>
    </row>
    <row r="890" spans="1:1" s="36" customFormat="1" ht="15.75" customHeight="1">
      <c r="A890" s="34"/>
    </row>
    <row r="891" spans="1:1" s="36" customFormat="1" ht="15.75" customHeight="1">
      <c r="A891" s="34"/>
    </row>
    <row r="892" spans="1:1" s="36" customFormat="1" ht="15.75" customHeight="1">
      <c r="A892" s="34"/>
    </row>
    <row r="893" spans="1:1" s="36" customFormat="1" ht="15.75" customHeight="1">
      <c r="A893" s="34"/>
    </row>
    <row r="894" spans="1:1" s="36" customFormat="1" ht="15.75" customHeight="1">
      <c r="A894" s="34"/>
    </row>
    <row r="895" spans="1:1" s="36" customFormat="1" ht="15.75" customHeight="1">
      <c r="A895" s="34"/>
    </row>
    <row r="896" spans="1:1" s="36" customFormat="1" ht="15.75" customHeight="1">
      <c r="A896" s="34"/>
    </row>
    <row r="897" spans="1:1" s="36" customFormat="1" ht="15.75" customHeight="1">
      <c r="A897" s="34"/>
    </row>
    <row r="898" spans="1:1" s="36" customFormat="1" ht="15.75" customHeight="1">
      <c r="A898" s="34"/>
    </row>
    <row r="899" spans="1:1" s="36" customFormat="1" ht="15.75" customHeight="1">
      <c r="A899" s="34"/>
    </row>
    <row r="900" spans="1:1" s="36" customFormat="1" ht="15.75" customHeight="1">
      <c r="A900" s="34"/>
    </row>
    <row r="901" spans="1:1" s="36" customFormat="1" ht="15.75" customHeight="1">
      <c r="A901" s="34"/>
    </row>
    <row r="902" spans="1:1" s="36" customFormat="1" ht="15.75" customHeight="1">
      <c r="A902" s="34"/>
    </row>
    <row r="903" spans="1:1" s="36" customFormat="1" ht="15.75" customHeight="1">
      <c r="A903" s="34"/>
    </row>
    <row r="904" spans="1:1" s="36" customFormat="1" ht="15.75" customHeight="1">
      <c r="A904" s="34"/>
    </row>
    <row r="905" spans="1:1" s="36" customFormat="1" ht="15.75" customHeight="1">
      <c r="A905" s="34"/>
    </row>
    <row r="906" spans="1:1" s="36" customFormat="1" ht="15.75" customHeight="1">
      <c r="A906" s="34"/>
    </row>
    <row r="907" spans="1:1" s="36" customFormat="1" ht="15.75" customHeight="1">
      <c r="A907" s="34"/>
    </row>
    <row r="908" spans="1:1" s="36" customFormat="1" ht="15.75" customHeight="1">
      <c r="A908" s="34"/>
    </row>
    <row r="909" spans="1:1" s="36" customFormat="1" ht="15.75" customHeight="1">
      <c r="A909" s="34"/>
    </row>
    <row r="910" spans="1:1" s="36" customFormat="1" ht="15.75" customHeight="1">
      <c r="A910" s="34"/>
    </row>
    <row r="911" spans="1:1" s="36" customFormat="1" ht="15.75" customHeight="1">
      <c r="A911" s="34"/>
    </row>
    <row r="912" spans="1:1" s="36" customFormat="1" ht="15.75" customHeight="1">
      <c r="A912" s="34"/>
    </row>
    <row r="913" spans="1:1" s="36" customFormat="1" ht="15.75" customHeight="1">
      <c r="A913" s="34"/>
    </row>
    <row r="914" spans="1:1" s="36" customFormat="1" ht="15.75" customHeight="1">
      <c r="A914" s="34"/>
    </row>
    <row r="915" spans="1:1" s="36" customFormat="1" ht="15.75" customHeight="1">
      <c r="A915" s="34"/>
    </row>
    <row r="916" spans="1:1" s="36" customFormat="1" ht="15.75" customHeight="1">
      <c r="A916" s="34"/>
    </row>
    <row r="917" spans="1:1" s="36" customFormat="1" ht="15.75" customHeight="1">
      <c r="A917" s="34"/>
    </row>
    <row r="918" spans="1:1" s="36" customFormat="1" ht="15.75" customHeight="1">
      <c r="A918" s="34"/>
    </row>
    <row r="919" spans="1:1" s="36" customFormat="1" ht="15.75" customHeight="1">
      <c r="A919" s="34"/>
    </row>
    <row r="920" spans="1:1" s="36" customFormat="1" ht="15.75" customHeight="1">
      <c r="A920" s="34"/>
    </row>
    <row r="921" spans="1:1" s="36" customFormat="1" ht="15.75" customHeight="1">
      <c r="A921" s="34"/>
    </row>
    <row r="922" spans="1:1" s="36" customFormat="1" ht="15.75" customHeight="1">
      <c r="A922" s="34"/>
    </row>
    <row r="923" spans="1:1" s="36" customFormat="1" ht="15.75" customHeight="1">
      <c r="A923" s="34"/>
    </row>
    <row r="924" spans="1:1" s="36" customFormat="1" ht="15.75" customHeight="1">
      <c r="A924" s="34"/>
    </row>
    <row r="925" spans="1:1" s="36" customFormat="1" ht="15.75" customHeight="1">
      <c r="A925" s="34"/>
    </row>
    <row r="926" spans="1:1" s="36" customFormat="1" ht="15.75" customHeight="1">
      <c r="A926" s="34"/>
    </row>
    <row r="927" spans="1:1" s="36" customFormat="1" ht="15.75" customHeight="1">
      <c r="A927" s="34"/>
    </row>
    <row r="928" spans="1:1" s="36" customFormat="1" ht="15.75" customHeight="1">
      <c r="A928" s="34"/>
    </row>
    <row r="929" spans="1:1" s="36" customFormat="1" ht="15.75" customHeight="1">
      <c r="A929" s="34"/>
    </row>
    <row r="930" spans="1:1" s="36" customFormat="1" ht="15.75" customHeight="1">
      <c r="A930" s="34"/>
    </row>
    <row r="931" spans="1:1" s="36" customFormat="1" ht="15.75" customHeight="1">
      <c r="A931" s="34"/>
    </row>
    <row r="932" spans="1:1" s="36" customFormat="1" ht="15.75" customHeight="1">
      <c r="A932" s="34"/>
    </row>
    <row r="933" spans="1:1" s="36" customFormat="1" ht="15.75" customHeight="1">
      <c r="A933" s="34"/>
    </row>
    <row r="934" spans="1:1" s="36" customFormat="1" ht="15.75" customHeight="1">
      <c r="A934" s="34"/>
    </row>
    <row r="935" spans="1:1" s="36" customFormat="1" ht="15.75" customHeight="1">
      <c r="A935" s="34"/>
    </row>
    <row r="936" spans="1:1" s="36" customFormat="1" ht="15.75" customHeight="1">
      <c r="A936" s="34"/>
    </row>
    <row r="937" spans="1:1" s="36" customFormat="1" ht="15.75" customHeight="1">
      <c r="A937" s="34"/>
    </row>
    <row r="938" spans="1:1" s="36" customFormat="1" ht="15.75" customHeight="1">
      <c r="A938" s="34"/>
    </row>
    <row r="939" spans="1:1" s="36" customFormat="1" ht="15.75" customHeight="1">
      <c r="A939" s="34"/>
    </row>
    <row r="940" spans="1:1" s="36" customFormat="1" ht="15.75" customHeight="1">
      <c r="A940" s="34"/>
    </row>
    <row r="941" spans="1:1" s="36" customFormat="1" ht="15.75" customHeight="1">
      <c r="A941" s="34"/>
    </row>
    <row r="942" spans="1:1" s="36" customFormat="1" ht="15.75" customHeight="1">
      <c r="A942" s="34"/>
    </row>
    <row r="943" spans="1:1" s="36" customFormat="1" ht="15.75" customHeight="1">
      <c r="A943" s="34"/>
    </row>
    <row r="944" spans="1:1" s="36" customFormat="1" ht="15.75" customHeight="1">
      <c r="A944" s="34"/>
    </row>
    <row r="945" spans="1:1" s="36" customFormat="1" ht="15.75" customHeight="1">
      <c r="A945" s="34"/>
    </row>
    <row r="946" spans="1:1" s="36" customFormat="1" ht="15.75" customHeight="1">
      <c r="A946" s="34"/>
    </row>
    <row r="947" spans="1:1" s="36" customFormat="1" ht="15.75" customHeight="1">
      <c r="A947" s="34"/>
    </row>
    <row r="948" spans="1:1" s="36" customFormat="1" ht="15.75" customHeight="1">
      <c r="A948" s="34"/>
    </row>
    <row r="949" spans="1:1" s="36" customFormat="1" ht="15.75" customHeight="1">
      <c r="A949" s="34"/>
    </row>
    <row r="950" spans="1:1" s="36" customFormat="1" ht="15.75" customHeight="1">
      <c r="A950" s="34"/>
    </row>
    <row r="951" spans="1:1" s="36" customFormat="1" ht="15.75" customHeight="1">
      <c r="A951" s="34"/>
    </row>
    <row r="952" spans="1:1" s="36" customFormat="1" ht="15.75" customHeight="1">
      <c r="A952" s="34"/>
    </row>
    <row r="953" spans="1:1" s="36" customFormat="1" ht="15.75" customHeight="1">
      <c r="A953" s="34"/>
    </row>
    <row r="954" spans="1:1" s="36" customFormat="1" ht="15.75" customHeight="1">
      <c r="A954" s="34"/>
    </row>
    <row r="955" spans="1:1" s="36" customFormat="1" ht="15.75" customHeight="1">
      <c r="A955" s="34"/>
    </row>
    <row r="956" spans="1:1" s="36" customFormat="1" ht="15.75" customHeight="1">
      <c r="A956" s="34"/>
    </row>
    <row r="957" spans="1:1" s="36" customFormat="1" ht="15.75" customHeight="1">
      <c r="A957" s="34"/>
    </row>
    <row r="958" spans="1:1" s="36" customFormat="1" ht="15.75" customHeight="1">
      <c r="A958" s="34"/>
    </row>
    <row r="959" spans="1:1" s="36" customFormat="1" ht="15.75" customHeight="1">
      <c r="A959" s="34"/>
    </row>
    <row r="960" spans="1:1" s="36" customFormat="1" ht="15.75" customHeight="1">
      <c r="A960" s="34"/>
    </row>
    <row r="961" spans="1:1" s="36" customFormat="1" ht="15.75" customHeight="1">
      <c r="A961" s="34"/>
    </row>
    <row r="962" spans="1:1" s="36" customFormat="1" ht="15.75" customHeight="1">
      <c r="A962" s="34"/>
    </row>
    <row r="963" spans="1:1" s="36" customFormat="1" ht="15.75" customHeight="1">
      <c r="A963" s="34"/>
    </row>
    <row r="964" spans="1:1" s="36" customFormat="1" ht="15.75" customHeight="1">
      <c r="A964" s="34"/>
    </row>
    <row r="965" spans="1:1" s="36" customFormat="1" ht="15.75" customHeight="1">
      <c r="A965" s="34"/>
    </row>
    <row r="966" spans="1:1" s="36" customFormat="1" ht="15.75" customHeight="1">
      <c r="A966" s="34"/>
    </row>
    <row r="967" spans="1:1" s="36" customFormat="1" ht="15.75" customHeight="1">
      <c r="A967" s="34"/>
    </row>
    <row r="968" spans="1:1" s="36" customFormat="1" ht="15.75" customHeight="1">
      <c r="A968" s="34"/>
    </row>
    <row r="969" spans="1:1" s="36" customFormat="1" ht="15.75" customHeight="1">
      <c r="A969" s="34"/>
    </row>
    <row r="970" spans="1:1" s="36" customFormat="1" ht="15.75" customHeight="1">
      <c r="A970" s="34"/>
    </row>
    <row r="971" spans="1:1" s="36" customFormat="1" ht="15.75" customHeight="1">
      <c r="A971" s="34"/>
    </row>
    <row r="972" spans="1:1" s="36" customFormat="1" ht="15.75" customHeight="1">
      <c r="A972" s="34"/>
    </row>
    <row r="973" spans="1:1" s="36" customFormat="1" ht="15.75" customHeight="1">
      <c r="A973" s="34"/>
    </row>
    <row r="974" spans="1:1" s="36" customFormat="1" ht="15.75" customHeight="1">
      <c r="A974" s="34"/>
    </row>
    <row r="975" spans="1:1" s="36" customFormat="1" ht="15.75" customHeight="1">
      <c r="A975" s="34"/>
    </row>
    <row r="976" spans="1:1" s="36" customFormat="1" ht="15.75" customHeight="1">
      <c r="A976" s="34"/>
    </row>
    <row r="977" spans="1:1" s="36" customFormat="1" ht="15.75" customHeight="1">
      <c r="A977" s="34"/>
    </row>
    <row r="978" spans="1:1" s="36" customFormat="1" ht="15.75" customHeight="1">
      <c r="A978" s="34"/>
    </row>
    <row r="979" spans="1:1" s="36" customFormat="1" ht="15.75" customHeight="1">
      <c r="A979" s="34"/>
    </row>
    <row r="980" spans="1:1" s="36" customFormat="1" ht="15.75" customHeight="1">
      <c r="A980" s="34"/>
    </row>
    <row r="981" spans="1:1" s="36" customFormat="1" ht="15.75" customHeight="1">
      <c r="A981" s="34"/>
    </row>
    <row r="982" spans="1:1" s="36" customFormat="1" ht="15.75" customHeight="1">
      <c r="A982" s="34"/>
    </row>
    <row r="983" spans="1:1" s="36" customFormat="1" ht="15.75" customHeight="1">
      <c r="A983" s="34"/>
    </row>
    <row r="984" spans="1:1" s="36" customFormat="1" ht="15.75" customHeight="1">
      <c r="A984" s="34"/>
    </row>
    <row r="985" spans="1:1" s="36" customFormat="1" ht="15.75" customHeight="1">
      <c r="A985" s="34"/>
    </row>
    <row r="986" spans="1:1" s="36" customFormat="1" ht="15.75" customHeight="1">
      <c r="A986" s="34"/>
    </row>
    <row r="987" spans="1:1" s="36" customFormat="1" ht="15.75" customHeight="1">
      <c r="A987" s="34"/>
    </row>
    <row r="988" spans="1:1" s="36" customFormat="1" ht="15.75" customHeight="1">
      <c r="A988" s="34"/>
    </row>
    <row r="989" spans="1:1" s="36" customFormat="1" ht="15.75" customHeight="1">
      <c r="A989" s="34"/>
    </row>
    <row r="990" spans="1:1" s="36" customFormat="1" ht="15.75" customHeight="1">
      <c r="A990" s="34"/>
    </row>
    <row r="991" spans="1:1" s="36" customFormat="1" ht="15.75" customHeight="1">
      <c r="A991" s="34"/>
    </row>
    <row r="992" spans="1:1" s="36" customFormat="1" ht="15.75" customHeight="1">
      <c r="A992" s="34"/>
    </row>
    <row r="993" spans="1:1" s="36" customFormat="1" ht="15.75" customHeight="1">
      <c r="A993" s="34"/>
    </row>
    <row r="994" spans="1:1" s="36" customFormat="1" ht="15.75" customHeight="1">
      <c r="A994" s="34"/>
    </row>
    <row r="995" spans="1:1" s="36" customFormat="1" ht="15.75" customHeight="1">
      <c r="A995" s="34"/>
    </row>
    <row r="996" spans="1:1" s="36" customFormat="1" ht="15.75" customHeight="1">
      <c r="A996" s="34"/>
    </row>
    <row r="997" spans="1:1" s="36" customFormat="1" ht="15.75" customHeight="1">
      <c r="A997" s="34"/>
    </row>
    <row r="998" spans="1:1" s="36" customFormat="1" ht="15.75" customHeight="1">
      <c r="A998" s="34"/>
    </row>
    <row r="999" spans="1:1" s="36" customFormat="1" ht="15.75" customHeight="1">
      <c r="A999" s="34"/>
    </row>
    <row r="1000" spans="1:1" s="36" customFormat="1" ht="15.75" customHeight="1">
      <c r="A1000" s="34"/>
    </row>
    <row r="1001" spans="1:1" s="36" customFormat="1" ht="15.75" customHeight="1">
      <c r="A1001" s="34"/>
    </row>
    <row r="1002" spans="1:1" s="36" customFormat="1" ht="15.75" customHeight="1">
      <c r="A1002" s="34"/>
    </row>
    <row r="1003" spans="1:1" s="36" customFormat="1" ht="15.75" customHeight="1">
      <c r="A1003" s="34"/>
    </row>
    <row r="1004" spans="1:1" s="36" customFormat="1" ht="15.75" customHeight="1">
      <c r="A1004" s="34"/>
    </row>
    <row r="1005" spans="1:1" s="36" customFormat="1" ht="15.75" customHeight="1">
      <c r="A1005" s="34"/>
    </row>
    <row r="1006" spans="1:1" s="36" customFormat="1" ht="15.75" customHeight="1">
      <c r="A1006" s="34"/>
    </row>
    <row r="1007" spans="1:1" s="36" customFormat="1" ht="15.75" customHeight="1">
      <c r="A1007" s="34"/>
    </row>
    <row r="1008" spans="1:1" s="36" customFormat="1" ht="15.75" customHeight="1">
      <c r="A1008" s="34"/>
    </row>
    <row r="1009" spans="1:1" s="36" customFormat="1" ht="15.75" customHeight="1">
      <c r="A1009" s="34"/>
    </row>
    <row r="1010" spans="1:1" s="36" customFormat="1" ht="15.75" customHeight="1">
      <c r="A1010" s="34"/>
    </row>
    <row r="1011" spans="1:1" s="36" customFormat="1" ht="15.75" customHeight="1">
      <c r="A1011" s="34"/>
    </row>
    <row r="1012" spans="1:1" s="36" customFormat="1" ht="15.75" customHeight="1">
      <c r="A1012" s="34"/>
    </row>
    <row r="1013" spans="1:1" s="36" customFormat="1" ht="15.75" customHeight="1">
      <c r="A1013" s="34"/>
    </row>
    <row r="1014" spans="1:1" s="36" customFormat="1" ht="15.75" customHeight="1">
      <c r="A1014" s="34"/>
    </row>
    <row r="1015" spans="1:1" s="36" customFormat="1" ht="15.75" customHeight="1">
      <c r="A1015" s="34"/>
    </row>
    <row r="1016" spans="1:1" s="36" customFormat="1" ht="15.75" customHeight="1">
      <c r="A1016" s="34"/>
    </row>
  </sheetData>
  <sheetProtection algorithmName="SHA-512" hashValue="ThHvj9vO8vH3+GkgfyWcGKBG9M6TbGP2c8UVVS27aw99kMj/omS0bqxkzg8jpkq/htmrWcfkhnsdvOR4j13MkA==" saltValue="sbUoQohPglRDp0LuWBNRRA==" spinCount="100000" sheet="1" objects="1" scenarios="1"/>
  <mergeCells count="1">
    <mergeCell ref="I12:J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27</vt:i4>
      </vt:variant>
    </vt:vector>
  </HeadingPairs>
  <TitlesOfParts>
    <vt:vector size="37" baseType="lpstr">
      <vt:lpstr>инструкция</vt:lpstr>
      <vt:lpstr>Входящие параметры</vt:lpstr>
      <vt:lpstr>Скидки за обьем (трафик,номера)</vt:lpstr>
      <vt:lpstr>Базовый</vt:lpstr>
      <vt:lpstr>Business Boost Supreme</vt:lpstr>
      <vt:lpstr>Только номер 8800</vt:lpstr>
      <vt:lpstr>Только городской номер</vt:lpstr>
      <vt:lpstr>Старт бизнеса</vt:lpstr>
      <vt:lpstr>Офис продаж</vt:lpstr>
      <vt:lpstr>Премиум</vt:lpstr>
      <vt:lpstr>ввод_8800_номера</vt:lpstr>
      <vt:lpstr>ввод_8800_номера_Бронза</vt:lpstr>
      <vt:lpstr>ввод_8800_номера_Золото</vt:lpstr>
      <vt:lpstr>ввод_8800_номера_Платина</vt:lpstr>
      <vt:lpstr>ввод_8800_номера_Серебро</vt:lpstr>
      <vt:lpstr>ввод_DEF_номера</vt:lpstr>
      <vt:lpstr>ввод_DEF_номера_Бронза</vt:lpstr>
      <vt:lpstr>ввод_DEF_номера_Золото</vt:lpstr>
      <vt:lpstr>ввод_DEF_номера_Платина</vt:lpstr>
      <vt:lpstr>ввод_DEF_номера_Серебро</vt:lpstr>
      <vt:lpstr>ввод_АВС_номера</vt:lpstr>
      <vt:lpstr>ввод_АВС_номера_Бронза</vt:lpstr>
      <vt:lpstr>ввод_АВС_номера_Золото</vt:lpstr>
      <vt:lpstr>ввод_АВС_номера_Платина</vt:lpstr>
      <vt:lpstr>ввод_АВС_номера_Серебро</vt:lpstr>
      <vt:lpstr>ввод_вход_трафик</vt:lpstr>
      <vt:lpstr>ввод_исход_трафик</vt:lpstr>
      <vt:lpstr>ввод_раб_места</vt:lpstr>
      <vt:lpstr>запись_разговоров</vt:lpstr>
      <vt:lpstr>интеграция</vt:lpstr>
      <vt:lpstr>номера</vt:lpstr>
      <vt:lpstr>продление_срока_ЗР</vt:lpstr>
      <vt:lpstr>рабочие_места</vt:lpstr>
      <vt:lpstr>сим_fmc</vt:lpstr>
      <vt:lpstr>тарификация_исход</vt:lpstr>
      <vt:lpstr>трафик_вход</vt:lpstr>
      <vt:lpstr>трафик_исход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Pavel</cp:lastModifiedBy>
  <dcterms:created xsi:type="dcterms:W3CDTF">2006-09-16T00:00:00Z</dcterms:created>
  <dcterms:modified xsi:type="dcterms:W3CDTF">2025-04-21T13:10:49Z</dcterms:modified>
</cp:coreProperties>
</file>